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her\Desktop\"/>
    </mc:Choice>
  </mc:AlternateContent>
  <xr:revisionPtr revIDLastSave="0" documentId="8_{96CDE01D-486D-4C5B-8A0A-5781AFF47A68}" xr6:coauthVersionLast="47" xr6:coauthVersionMax="47" xr10:uidLastSave="{00000000-0000-0000-0000-000000000000}"/>
  <bookViews>
    <workbookView xWindow="-120" yWindow="-120" windowWidth="29040" windowHeight="17640" tabRatio="921" firstSheet="3" activeTab="7" xr2:uid="{00000000-000D-0000-FFFF-FFFF00000000}"/>
  </bookViews>
  <sheets>
    <sheet name="Summary" sheetId="24" state="hidden" r:id="rId1"/>
    <sheet name="Sheet1" sheetId="25" state="hidden" r:id="rId2"/>
    <sheet name="Costing Model" sheetId="1" state="hidden" r:id="rId3"/>
    <sheet name="Scales (PS) {A}" sheetId="18" r:id="rId4"/>
    <sheet name="Tr key PS - F-time {B}" sheetId="7" r:id="rId5"/>
    <sheet name="Tr key PS - 3-8th ({C}" sheetId="21" r:id="rId6"/>
    <sheet name="Tr key PS - 5-8th {D}" sheetId="20" r:id="rId7"/>
    <sheet name="Tr key PS- 6-8th {E}" sheetId="19" r:id="rId8"/>
  </sheets>
  <definedNames>
    <definedName name="_xlnm.Print_Area" localSheetId="2">'Costing Model'!$A$1:$B$60</definedName>
    <definedName name="_xlnm.Print_Area" localSheetId="5">'Tr key PS - 3-8th ({C}'!$A$1:$D$61</definedName>
    <definedName name="_xlnm.Print_Area" localSheetId="6">'Tr key PS - 5-8th {D}'!$A$1:$E$61</definedName>
    <definedName name="_xlnm.Print_Area" localSheetId="7">'Tr key PS- 6-8th {E}'!$A$1:$E$62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7" i="1" l="1"/>
  <c r="C168" i="1"/>
  <c r="C169" i="1"/>
  <c r="C170" i="1"/>
  <c r="C180" i="1"/>
  <c r="C182" i="1"/>
  <c r="C183" i="1"/>
  <c r="C184" i="1"/>
  <c r="C198" i="1"/>
  <c r="C199" i="1"/>
  <c r="C201" i="1"/>
  <c r="C202" i="1"/>
  <c r="C204" i="1"/>
  <c r="C205" i="1"/>
  <c r="C213" i="1"/>
  <c r="C214" i="1"/>
  <c r="C216" i="1"/>
  <c r="C217" i="1"/>
  <c r="C219" i="1"/>
  <c r="C220" i="1"/>
  <c r="C224" i="1"/>
  <c r="C225" i="1"/>
  <c r="C226" i="1"/>
  <c r="C231" i="1"/>
  <c r="C235" i="1"/>
  <c r="C240" i="1"/>
  <c r="C234" i="1"/>
  <c r="C176" i="1"/>
  <c r="C150" i="1"/>
  <c r="C136" i="1"/>
  <c r="C119" i="1"/>
  <c r="C120" i="1"/>
  <c r="C100" i="1"/>
  <c r="C93" i="1"/>
  <c r="C77" i="1"/>
  <c r="C78" i="1"/>
  <c r="C80" i="1"/>
  <c r="C81" i="1"/>
  <c r="C82" i="1"/>
  <c r="C71" i="1"/>
  <c r="P224" i="1"/>
  <c r="P225" i="1"/>
  <c r="P226" i="1"/>
  <c r="P227" i="1"/>
  <c r="C227" i="1" s="1"/>
  <c r="P228" i="1"/>
  <c r="C228" i="1" s="1"/>
  <c r="P229" i="1"/>
  <c r="C229" i="1" s="1"/>
  <c r="P230" i="1"/>
  <c r="C230" i="1" s="1"/>
  <c r="P231" i="1"/>
  <c r="P223" i="1"/>
  <c r="C223" i="1" s="1"/>
  <c r="P209" i="1"/>
  <c r="C209" i="1" s="1"/>
  <c r="P210" i="1"/>
  <c r="C210" i="1" s="1"/>
  <c r="P211" i="1"/>
  <c r="C211" i="1" s="1"/>
  <c r="P212" i="1"/>
  <c r="C212" i="1" s="1"/>
  <c r="P213" i="1"/>
  <c r="P214" i="1"/>
  <c r="P215" i="1"/>
  <c r="C215" i="1" s="1"/>
  <c r="P216" i="1"/>
  <c r="P217" i="1"/>
  <c r="P218" i="1"/>
  <c r="C218" i="1" s="1"/>
  <c r="P219" i="1"/>
  <c r="P220" i="1"/>
  <c r="P208" i="1"/>
  <c r="C208" i="1" s="1"/>
  <c r="P195" i="1"/>
  <c r="C195" i="1" s="1"/>
  <c r="P196" i="1"/>
  <c r="C196" i="1" s="1"/>
  <c r="P197" i="1"/>
  <c r="C197" i="1" s="1"/>
  <c r="P198" i="1"/>
  <c r="P199" i="1"/>
  <c r="P200" i="1"/>
  <c r="C200" i="1" s="1"/>
  <c r="P201" i="1"/>
  <c r="P202" i="1"/>
  <c r="P203" i="1"/>
  <c r="C203" i="1" s="1"/>
  <c r="P204" i="1"/>
  <c r="P205" i="1"/>
  <c r="P194" i="1"/>
  <c r="C194" i="1" s="1"/>
  <c r="P166" i="1"/>
  <c r="C166" i="1" s="1"/>
  <c r="P167" i="1"/>
  <c r="P168" i="1"/>
  <c r="P169" i="1"/>
  <c r="P170" i="1"/>
  <c r="P171" i="1"/>
  <c r="C171" i="1" s="1"/>
  <c r="P172" i="1"/>
  <c r="C172" i="1" s="1"/>
  <c r="P173" i="1"/>
  <c r="C173" i="1" s="1"/>
  <c r="P165" i="1"/>
  <c r="C165" i="1" s="1"/>
  <c r="P151" i="1"/>
  <c r="C151" i="1" s="1"/>
  <c r="P152" i="1"/>
  <c r="C152" i="1" s="1"/>
  <c r="P153" i="1"/>
  <c r="C153" i="1" s="1"/>
  <c r="P154" i="1"/>
  <c r="C154" i="1" s="1"/>
  <c r="P155" i="1"/>
  <c r="C155" i="1" s="1"/>
  <c r="P156" i="1"/>
  <c r="C156" i="1" s="1"/>
  <c r="P157" i="1"/>
  <c r="C157" i="1" s="1"/>
  <c r="P158" i="1"/>
  <c r="C158" i="1" s="1"/>
  <c r="P159" i="1"/>
  <c r="C159" i="1" s="1"/>
  <c r="P160" i="1"/>
  <c r="C160" i="1" s="1"/>
  <c r="P161" i="1"/>
  <c r="C161" i="1" s="1"/>
  <c r="P162" i="1"/>
  <c r="C162" i="1" s="1"/>
  <c r="P150" i="1"/>
  <c r="P137" i="1"/>
  <c r="C137" i="1" s="1"/>
  <c r="P138" i="1"/>
  <c r="C138" i="1" s="1"/>
  <c r="P139" i="1"/>
  <c r="C139" i="1" s="1"/>
  <c r="P140" i="1"/>
  <c r="C140" i="1" s="1"/>
  <c r="P141" i="1"/>
  <c r="C141" i="1" s="1"/>
  <c r="P142" i="1"/>
  <c r="C142" i="1" s="1"/>
  <c r="P143" i="1"/>
  <c r="C143" i="1" s="1"/>
  <c r="P144" i="1"/>
  <c r="C144" i="1" s="1"/>
  <c r="P145" i="1"/>
  <c r="C145" i="1" s="1"/>
  <c r="P146" i="1"/>
  <c r="C146" i="1" s="1"/>
  <c r="P147" i="1"/>
  <c r="C147" i="1" s="1"/>
  <c r="P136" i="1"/>
  <c r="P177" i="1"/>
  <c r="C177" i="1" s="1"/>
  <c r="P178" i="1"/>
  <c r="C178" i="1" s="1"/>
  <c r="P179" i="1"/>
  <c r="C179" i="1" s="1"/>
  <c r="P180" i="1"/>
  <c r="P181" i="1"/>
  <c r="C181" i="1" s="1"/>
  <c r="P182" i="1"/>
  <c r="P183" i="1"/>
  <c r="P184" i="1"/>
  <c r="P176" i="1"/>
  <c r="P241" i="1"/>
  <c r="C241" i="1" s="1"/>
  <c r="P242" i="1"/>
  <c r="C242" i="1" s="1"/>
  <c r="P240" i="1"/>
  <c r="P239" i="1"/>
  <c r="C239" i="1" s="1"/>
  <c r="P238" i="1"/>
  <c r="C238" i="1" s="1"/>
  <c r="P237" i="1"/>
  <c r="C237" i="1" s="1"/>
  <c r="P236" i="1"/>
  <c r="C236" i="1" s="1"/>
  <c r="P235" i="1"/>
  <c r="P234" i="1"/>
  <c r="P119" i="1"/>
  <c r="P120" i="1"/>
  <c r="P121" i="1"/>
  <c r="C121" i="1" s="1"/>
  <c r="P122" i="1"/>
  <c r="C122" i="1" s="1"/>
  <c r="P123" i="1"/>
  <c r="C123" i="1" s="1"/>
  <c r="P124" i="1"/>
  <c r="C124" i="1" s="1"/>
  <c r="P125" i="1"/>
  <c r="C125" i="1" s="1"/>
  <c r="P126" i="1"/>
  <c r="C126" i="1" s="1"/>
  <c r="P118" i="1"/>
  <c r="C118" i="1" s="1"/>
  <c r="P112" i="1"/>
  <c r="C112" i="1" s="1"/>
  <c r="P113" i="1"/>
  <c r="C113" i="1" s="1"/>
  <c r="P114" i="1"/>
  <c r="C114" i="1" s="1"/>
  <c r="P115" i="1"/>
  <c r="C115" i="1" s="1"/>
  <c r="P111" i="1"/>
  <c r="C111" i="1" s="1"/>
  <c r="P101" i="1"/>
  <c r="C101" i="1" s="1"/>
  <c r="P102" i="1"/>
  <c r="C102" i="1" s="1"/>
  <c r="P103" i="1"/>
  <c r="C103" i="1" s="1"/>
  <c r="P104" i="1"/>
  <c r="C104" i="1" s="1"/>
  <c r="P105" i="1"/>
  <c r="C105" i="1" s="1"/>
  <c r="P106" i="1"/>
  <c r="C106" i="1" s="1"/>
  <c r="P107" i="1"/>
  <c r="C107" i="1" s="1"/>
  <c r="P108" i="1"/>
  <c r="C108" i="1" s="1"/>
  <c r="P100" i="1"/>
  <c r="P86" i="1"/>
  <c r="C86" i="1" s="1"/>
  <c r="P87" i="1"/>
  <c r="C87" i="1" s="1"/>
  <c r="P88" i="1"/>
  <c r="C88" i="1" s="1"/>
  <c r="P89" i="1"/>
  <c r="C89" i="1" s="1"/>
  <c r="P90" i="1"/>
  <c r="C90" i="1" s="1"/>
  <c r="P91" i="1"/>
  <c r="C91" i="1" s="1"/>
  <c r="P92" i="1"/>
  <c r="C92" i="1" s="1"/>
  <c r="P93" i="1"/>
  <c r="P94" i="1"/>
  <c r="C94" i="1" s="1"/>
  <c r="P95" i="1"/>
  <c r="C95" i="1" s="1"/>
  <c r="P96" i="1"/>
  <c r="C96" i="1" s="1"/>
  <c r="P97" i="1"/>
  <c r="C97" i="1" s="1"/>
  <c r="P85" i="1"/>
  <c r="C85" i="1" s="1"/>
  <c r="P77" i="1"/>
  <c r="P78" i="1"/>
  <c r="P79" i="1"/>
  <c r="C79" i="1" s="1"/>
  <c r="P80" i="1"/>
  <c r="P81" i="1"/>
  <c r="P82" i="1"/>
  <c r="P76" i="1"/>
  <c r="C76" i="1" s="1"/>
  <c r="P75" i="1"/>
  <c r="C75" i="1" s="1"/>
  <c r="P74" i="1"/>
  <c r="C74" i="1" s="1"/>
  <c r="P73" i="1"/>
  <c r="C73" i="1" s="1"/>
  <c r="P72" i="1"/>
  <c r="C72" i="1" s="1"/>
  <c r="P71" i="1"/>
  <c r="C55" i="1"/>
  <c r="C56" i="1"/>
  <c r="C57" i="1"/>
  <c r="C59" i="1"/>
  <c r="C60" i="1"/>
  <c r="C52" i="1"/>
  <c r="C46" i="1"/>
  <c r="C42" i="1"/>
  <c r="C44" i="1"/>
  <c r="C45" i="1"/>
  <c r="C37" i="1"/>
  <c r="C28" i="1"/>
  <c r="C29" i="1"/>
  <c r="C30" i="1"/>
  <c r="C32" i="1"/>
  <c r="C33" i="1"/>
  <c r="C34" i="1"/>
  <c r="C13" i="1"/>
  <c r="C14" i="1"/>
  <c r="C15" i="1"/>
  <c r="C17" i="1"/>
  <c r="C18" i="1"/>
  <c r="C19" i="1"/>
  <c r="P53" i="1"/>
  <c r="C53" i="1" s="1"/>
  <c r="P54" i="1"/>
  <c r="C54" i="1" s="1"/>
  <c r="P55" i="1"/>
  <c r="P56" i="1"/>
  <c r="P57" i="1"/>
  <c r="P58" i="1"/>
  <c r="C58" i="1" s="1"/>
  <c r="P59" i="1"/>
  <c r="P60" i="1"/>
  <c r="P52" i="1"/>
  <c r="P39" i="1"/>
  <c r="C39" i="1" s="1"/>
  <c r="P40" i="1"/>
  <c r="C40" i="1" s="1"/>
  <c r="P41" i="1"/>
  <c r="C41" i="1" s="1"/>
  <c r="P42" i="1"/>
  <c r="P43" i="1"/>
  <c r="C43" i="1" s="1"/>
  <c r="P44" i="1"/>
  <c r="P45" i="1"/>
  <c r="P46" i="1"/>
  <c r="P47" i="1"/>
  <c r="C47" i="1" s="1"/>
  <c r="P48" i="1"/>
  <c r="C48" i="1" s="1"/>
  <c r="P38" i="1"/>
  <c r="C38" i="1" s="1"/>
  <c r="P37" i="1"/>
  <c r="P23" i="1"/>
  <c r="C23" i="1" s="1"/>
  <c r="P24" i="1"/>
  <c r="C24" i="1" s="1"/>
  <c r="P25" i="1"/>
  <c r="C25" i="1" s="1"/>
  <c r="P26" i="1"/>
  <c r="C26" i="1" s="1"/>
  <c r="P27" i="1"/>
  <c r="C27" i="1" s="1"/>
  <c r="P28" i="1"/>
  <c r="P29" i="1"/>
  <c r="P30" i="1"/>
  <c r="P31" i="1"/>
  <c r="C31" i="1" s="1"/>
  <c r="P32" i="1"/>
  <c r="P33" i="1"/>
  <c r="P34" i="1"/>
  <c r="P22" i="1"/>
  <c r="C22" i="1" s="1"/>
  <c r="P9" i="1"/>
  <c r="C9" i="1" s="1"/>
  <c r="P10" i="1"/>
  <c r="C10" i="1" s="1"/>
  <c r="P11" i="1"/>
  <c r="C11" i="1" s="1"/>
  <c r="P12" i="1"/>
  <c r="C12" i="1" s="1"/>
  <c r="P13" i="1"/>
  <c r="P14" i="1"/>
  <c r="P15" i="1"/>
  <c r="P16" i="1"/>
  <c r="C16" i="1" s="1"/>
  <c r="P17" i="1"/>
  <c r="P18" i="1"/>
  <c r="P19" i="1"/>
  <c r="P8" i="1"/>
  <c r="C8" i="1" s="1"/>
  <c r="D45" i="1" l="1"/>
  <c r="D8" i="1" l="1"/>
  <c r="C10" i="21" l="1"/>
  <c r="C190" i="1" l="1"/>
  <c r="B190" i="1"/>
  <c r="C132" i="1"/>
  <c r="B132" i="1"/>
  <c r="C67" i="1"/>
  <c r="B67" i="1"/>
  <c r="L38" i="1" l="1"/>
  <c r="L39" i="1"/>
  <c r="L42" i="1"/>
  <c r="L43" i="1"/>
  <c r="L46" i="1"/>
  <c r="L47" i="1"/>
  <c r="L37" i="1"/>
  <c r="L23" i="1"/>
  <c r="L25" i="1"/>
  <c r="L27" i="1"/>
  <c r="L29" i="1"/>
  <c r="L31" i="1"/>
  <c r="L33" i="1"/>
  <c r="L22" i="1"/>
  <c r="L9" i="1"/>
  <c r="L10" i="1"/>
  <c r="L11" i="1"/>
  <c r="L12" i="1"/>
  <c r="L15" i="1"/>
  <c r="L16" i="1"/>
  <c r="L17" i="1"/>
  <c r="L18" i="1"/>
  <c r="L19" i="1"/>
  <c r="E33" i="25"/>
  <c r="E37" i="25"/>
  <c r="E39" i="25"/>
  <c r="E40" i="25"/>
  <c r="E32" i="25"/>
  <c r="E34" i="25"/>
  <c r="E38" i="25"/>
  <c r="E18" i="25"/>
  <c r="E19" i="25"/>
  <c r="E22" i="25"/>
  <c r="E23" i="25"/>
  <c r="E26" i="25"/>
  <c r="E27" i="25"/>
  <c r="E8" i="25"/>
  <c r="D29" i="25"/>
  <c r="D28" i="25"/>
  <c r="D25" i="25"/>
  <c r="D24" i="25"/>
  <c r="D21" i="25"/>
  <c r="D20" i="25"/>
  <c r="D17" i="25"/>
  <c r="D14" i="25"/>
  <c r="D11" i="25"/>
  <c r="D10" i="25"/>
  <c r="D7" i="25"/>
  <c r="D6" i="25"/>
  <c r="L13" i="1"/>
  <c r="L14" i="1"/>
  <c r="L24" i="1"/>
  <c r="L26" i="1"/>
  <c r="L28" i="1"/>
  <c r="L30" i="1"/>
  <c r="L32" i="1"/>
  <c r="L34" i="1"/>
  <c r="L40" i="1"/>
  <c r="L41" i="1"/>
  <c r="L44" i="1"/>
  <c r="L45" i="1"/>
  <c r="L48" i="1"/>
  <c r="L52" i="1"/>
  <c r="L53" i="1"/>
  <c r="L54" i="1"/>
  <c r="L55" i="1"/>
  <c r="L56" i="1"/>
  <c r="L57" i="1"/>
  <c r="L58" i="1"/>
  <c r="L59" i="1"/>
  <c r="L60" i="1"/>
  <c r="C11" i="25"/>
  <c r="C7" i="25"/>
  <c r="C4" i="25"/>
  <c r="K62" i="1"/>
  <c r="D10" i="19"/>
  <c r="D42" i="19" s="1"/>
  <c r="C10" i="19"/>
  <c r="C42" i="19" s="1"/>
  <c r="D10" i="20"/>
  <c r="D41" i="20" s="1"/>
  <c r="C10" i="20"/>
  <c r="C41" i="20" s="1"/>
  <c r="D10" i="21"/>
  <c r="D41" i="21" s="1"/>
  <c r="C41" i="21"/>
  <c r="C47" i="25"/>
  <c r="H47" i="25" s="1"/>
  <c r="C48" i="25"/>
  <c r="H48" i="25" s="1"/>
  <c r="C49" i="25"/>
  <c r="H49" i="25" s="1"/>
  <c r="C50" i="25"/>
  <c r="H50" i="25" s="1"/>
  <c r="C46" i="25"/>
  <c r="H46" i="25" s="1"/>
  <c r="F33" i="25"/>
  <c r="F34" i="25"/>
  <c r="F35" i="25"/>
  <c r="F36" i="25"/>
  <c r="F37" i="25"/>
  <c r="F38" i="25"/>
  <c r="F39" i="25"/>
  <c r="F40" i="25"/>
  <c r="F32" i="25"/>
  <c r="F54" i="25"/>
  <c r="F55" i="25"/>
  <c r="F56" i="25"/>
  <c r="F57" i="25"/>
  <c r="F58" i="25"/>
  <c r="F59" i="25"/>
  <c r="F60" i="25"/>
  <c r="F61" i="25"/>
  <c r="F53" i="25"/>
  <c r="F4" i="25"/>
  <c r="F5" i="25"/>
  <c r="F6" i="25"/>
  <c r="F7" i="25"/>
  <c r="F8" i="25"/>
  <c r="F9" i="25"/>
  <c r="F10" i="25"/>
  <c r="F11" i="25"/>
  <c r="F12" i="25"/>
  <c r="F13" i="25"/>
  <c r="F14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" i="25"/>
  <c r="C42" i="25"/>
  <c r="C43" i="25"/>
  <c r="C41" i="25"/>
  <c r="E54" i="25"/>
  <c r="E55" i="25"/>
  <c r="E56" i="25"/>
  <c r="E57" i="25"/>
  <c r="E58" i="25"/>
  <c r="E59" i="25"/>
  <c r="E60" i="25"/>
  <c r="E61" i="25"/>
  <c r="E53" i="25"/>
  <c r="E35" i="25"/>
  <c r="E36" i="25"/>
  <c r="E29" i="25"/>
  <c r="E4" i="25"/>
  <c r="E5" i="25"/>
  <c r="E6" i="25"/>
  <c r="E7" i="25"/>
  <c r="E9" i="25"/>
  <c r="E10" i="25"/>
  <c r="E11" i="25"/>
  <c r="E12" i="25"/>
  <c r="E13" i="25"/>
  <c r="E14" i="25"/>
  <c r="E17" i="25"/>
  <c r="E20" i="25"/>
  <c r="E21" i="25"/>
  <c r="E24" i="25"/>
  <c r="E25" i="25"/>
  <c r="E28" i="25"/>
  <c r="E3" i="25"/>
  <c r="D54" i="25"/>
  <c r="D55" i="25"/>
  <c r="D56" i="25"/>
  <c r="D57" i="25"/>
  <c r="D58" i="25"/>
  <c r="D59" i="25"/>
  <c r="D60" i="25"/>
  <c r="D61" i="25"/>
  <c r="D53" i="25"/>
  <c r="D4" i="25"/>
  <c r="D5" i="25"/>
  <c r="D8" i="25"/>
  <c r="D9" i="25"/>
  <c r="D12" i="25"/>
  <c r="D13" i="25"/>
  <c r="D18" i="25"/>
  <c r="D19" i="25"/>
  <c r="D22" i="25"/>
  <c r="D23" i="25"/>
  <c r="D26" i="25"/>
  <c r="D27" i="25"/>
  <c r="D32" i="25"/>
  <c r="D33" i="25"/>
  <c r="D34" i="25"/>
  <c r="D35" i="25"/>
  <c r="D36" i="25"/>
  <c r="D37" i="25"/>
  <c r="D38" i="25"/>
  <c r="D39" i="25"/>
  <c r="D40" i="25"/>
  <c r="D3" i="25"/>
  <c r="C57" i="25"/>
  <c r="C58" i="25"/>
  <c r="C59" i="25"/>
  <c r="C60" i="25"/>
  <c r="C61" i="25"/>
  <c r="C53" i="25"/>
  <c r="C54" i="25"/>
  <c r="C55" i="25"/>
  <c r="C56" i="25"/>
  <c r="C5" i="25"/>
  <c r="C6" i="25"/>
  <c r="C8" i="25"/>
  <c r="C9" i="25"/>
  <c r="C10" i="25"/>
  <c r="C12" i="25"/>
  <c r="C13" i="25"/>
  <c r="C14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2" i="25"/>
  <c r="C33" i="25"/>
  <c r="C34" i="25"/>
  <c r="C35" i="25"/>
  <c r="C36" i="25"/>
  <c r="C37" i="25"/>
  <c r="C38" i="25"/>
  <c r="C39" i="25"/>
  <c r="C3" i="25"/>
  <c r="D42" i="7"/>
  <c r="C42" i="7"/>
  <c r="C12" i="7"/>
  <c r="C13" i="7"/>
  <c r="C14" i="7"/>
  <c r="C15" i="7"/>
  <c r="C16" i="7"/>
  <c r="C17" i="7"/>
  <c r="C18" i="7"/>
  <c r="C19" i="7"/>
  <c r="C20" i="7"/>
  <c r="C21" i="7"/>
  <c r="C22" i="7"/>
  <c r="C23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A38" i="21"/>
  <c r="A25" i="18"/>
  <c r="A47" i="18"/>
  <c r="A69" i="18"/>
  <c r="A39" i="7"/>
  <c r="C44" i="7"/>
  <c r="C45" i="7"/>
  <c r="C46" i="7"/>
  <c r="C47" i="7"/>
  <c r="C48" i="7"/>
  <c r="C49" i="7"/>
  <c r="C50" i="7"/>
  <c r="C51" i="7"/>
  <c r="C52" i="7"/>
  <c r="C57" i="7"/>
  <c r="C58" i="7"/>
  <c r="C59" i="7"/>
  <c r="C60" i="7"/>
  <c r="C61" i="7"/>
  <c r="C62" i="7"/>
  <c r="C63" i="7"/>
  <c r="C64" i="7"/>
  <c r="C65" i="7"/>
  <c r="A38" i="20"/>
  <c r="A39" i="19"/>
  <c r="I112" i="1"/>
  <c r="E119" i="1"/>
  <c r="N120" i="1"/>
  <c r="G121" i="1"/>
  <c r="M122" i="1"/>
  <c r="G123" i="1"/>
  <c r="N124" i="1"/>
  <c r="G125" i="1"/>
  <c r="E126" i="1"/>
  <c r="G113" i="1"/>
  <c r="G114" i="1"/>
  <c r="E101" i="1"/>
  <c r="G102" i="1"/>
  <c r="M104" i="1"/>
  <c r="E105" i="1"/>
  <c r="G106" i="1"/>
  <c r="G107" i="1"/>
  <c r="N108" i="1"/>
  <c r="N86" i="1"/>
  <c r="I87" i="1"/>
  <c r="N88" i="1"/>
  <c r="G89" i="1"/>
  <c r="N90" i="1"/>
  <c r="G91" i="1"/>
  <c r="M92" i="1"/>
  <c r="G93" i="1"/>
  <c r="N94" i="1"/>
  <c r="E95" i="1"/>
  <c r="N96" i="1"/>
  <c r="G97" i="1"/>
  <c r="H115" i="1"/>
  <c r="F115" i="1"/>
  <c r="D115" i="1"/>
  <c r="H114" i="1"/>
  <c r="F114" i="1"/>
  <c r="D114" i="1"/>
  <c r="H113" i="1"/>
  <c r="F113" i="1"/>
  <c r="D113" i="1"/>
  <c r="H112" i="1"/>
  <c r="F112" i="1"/>
  <c r="D112" i="1"/>
  <c r="H111" i="1"/>
  <c r="F111" i="1"/>
  <c r="D111" i="1"/>
  <c r="D85" i="1"/>
  <c r="F85" i="1"/>
  <c r="H85" i="1"/>
  <c r="D86" i="1"/>
  <c r="F86" i="1"/>
  <c r="H86" i="1"/>
  <c r="D87" i="1"/>
  <c r="F87" i="1"/>
  <c r="H87" i="1"/>
  <c r="D88" i="1"/>
  <c r="F88" i="1"/>
  <c r="H88" i="1"/>
  <c r="D89" i="1"/>
  <c r="F89" i="1"/>
  <c r="H89" i="1"/>
  <c r="D90" i="1"/>
  <c r="F90" i="1"/>
  <c r="H90" i="1"/>
  <c r="D91" i="1"/>
  <c r="F91" i="1"/>
  <c r="H91" i="1"/>
  <c r="D92" i="1"/>
  <c r="F92" i="1"/>
  <c r="H92" i="1"/>
  <c r="D93" i="1"/>
  <c r="F93" i="1"/>
  <c r="H93" i="1"/>
  <c r="D94" i="1"/>
  <c r="F94" i="1"/>
  <c r="H94" i="1"/>
  <c r="D95" i="1"/>
  <c r="F95" i="1"/>
  <c r="H95" i="1"/>
  <c r="D96" i="1"/>
  <c r="F96" i="1"/>
  <c r="H96" i="1"/>
  <c r="D97" i="1"/>
  <c r="F97" i="1"/>
  <c r="H97" i="1"/>
  <c r="D100" i="1"/>
  <c r="F100" i="1"/>
  <c r="H100" i="1"/>
  <c r="D101" i="1"/>
  <c r="F101" i="1"/>
  <c r="H101" i="1"/>
  <c r="D102" i="1"/>
  <c r="F102" i="1"/>
  <c r="H102" i="1"/>
  <c r="D103" i="1"/>
  <c r="F103" i="1"/>
  <c r="H103" i="1"/>
  <c r="D104" i="1"/>
  <c r="F104" i="1"/>
  <c r="H104" i="1"/>
  <c r="D105" i="1"/>
  <c r="F105" i="1"/>
  <c r="H105" i="1"/>
  <c r="D106" i="1"/>
  <c r="F106" i="1"/>
  <c r="H106" i="1"/>
  <c r="D107" i="1"/>
  <c r="F107" i="1"/>
  <c r="H107" i="1"/>
  <c r="D108" i="1"/>
  <c r="F108" i="1"/>
  <c r="H108" i="1"/>
  <c r="D118" i="1"/>
  <c r="F118" i="1"/>
  <c r="H118" i="1"/>
  <c r="D119" i="1"/>
  <c r="F119" i="1"/>
  <c r="H119" i="1"/>
  <c r="D120" i="1"/>
  <c r="F120" i="1"/>
  <c r="H120" i="1"/>
  <c r="D121" i="1"/>
  <c r="F121" i="1"/>
  <c r="H121" i="1"/>
  <c r="D122" i="1"/>
  <c r="F122" i="1"/>
  <c r="H122" i="1"/>
  <c r="D123" i="1"/>
  <c r="F123" i="1"/>
  <c r="H123" i="1"/>
  <c r="D124" i="1"/>
  <c r="F124" i="1"/>
  <c r="H124" i="1"/>
  <c r="D125" i="1"/>
  <c r="F125" i="1"/>
  <c r="H125" i="1"/>
  <c r="D126" i="1"/>
  <c r="F126" i="1"/>
  <c r="H126" i="1"/>
  <c r="J128" i="1"/>
  <c r="C11" i="24" s="1"/>
  <c r="H54" i="1"/>
  <c r="C56" i="19" s="1"/>
  <c r="H56" i="1"/>
  <c r="C58" i="19" s="1"/>
  <c r="H58" i="1"/>
  <c r="C60" i="19" s="1"/>
  <c r="H60" i="1"/>
  <c r="C62" i="19" s="1"/>
  <c r="H38" i="1"/>
  <c r="C45" i="19" s="1"/>
  <c r="H40" i="1"/>
  <c r="C47" i="19" s="1"/>
  <c r="H42" i="1"/>
  <c r="C49" i="19" s="1"/>
  <c r="H44" i="1"/>
  <c r="C51" i="19" s="1"/>
  <c r="H53" i="1"/>
  <c r="C55" i="19" s="1"/>
  <c r="H55" i="1"/>
  <c r="C57" i="19" s="1"/>
  <c r="H57" i="1"/>
  <c r="C59" i="19" s="1"/>
  <c r="H59" i="1"/>
  <c r="C61" i="19" s="1"/>
  <c r="H39" i="1"/>
  <c r="C46" i="19" s="1"/>
  <c r="H41" i="1"/>
  <c r="C48" i="19" s="1"/>
  <c r="H43" i="1"/>
  <c r="C50" i="19" s="1"/>
  <c r="H45" i="1"/>
  <c r="C52" i="19" s="1"/>
  <c r="H22" i="1"/>
  <c r="C25" i="19" s="1"/>
  <c r="H24" i="1"/>
  <c r="C27" i="19" s="1"/>
  <c r="H26" i="1"/>
  <c r="C29" i="19" s="1"/>
  <c r="H37" i="1"/>
  <c r="C44" i="19" s="1"/>
  <c r="F55" i="1"/>
  <c r="C56" i="20" s="1"/>
  <c r="F57" i="1"/>
  <c r="C58" i="20" s="1"/>
  <c r="F59" i="1"/>
  <c r="C60" i="20" s="1"/>
  <c r="F38" i="1"/>
  <c r="C44" i="20" s="1"/>
  <c r="F40" i="1"/>
  <c r="C46" i="20" s="1"/>
  <c r="F42" i="1"/>
  <c r="C48" i="20" s="1"/>
  <c r="F44" i="1"/>
  <c r="C50" i="20" s="1"/>
  <c r="F22" i="1"/>
  <c r="C25" i="20" s="1"/>
  <c r="F24" i="1"/>
  <c r="C27" i="20" s="1"/>
  <c r="F26" i="1"/>
  <c r="C29" i="20" s="1"/>
  <c r="F28" i="1"/>
  <c r="C31" i="20" s="1"/>
  <c r="F30" i="1"/>
  <c r="C33" i="20" s="1"/>
  <c r="F32" i="1"/>
  <c r="C35" i="20" s="1"/>
  <c r="F34" i="1"/>
  <c r="C37" i="20" s="1"/>
  <c r="F9" i="1"/>
  <c r="C13" i="20" s="1"/>
  <c r="F11" i="1"/>
  <c r="C15" i="20" s="1"/>
  <c r="F13" i="1"/>
  <c r="C17" i="20" s="1"/>
  <c r="F15" i="1"/>
  <c r="C19" i="20" s="1"/>
  <c r="F17" i="1"/>
  <c r="C21" i="20" s="1"/>
  <c r="F19" i="1"/>
  <c r="C23" i="20" s="1"/>
  <c r="F52" i="1"/>
  <c r="C53" i="20" s="1"/>
  <c r="F37" i="1"/>
  <c r="C43" i="20" s="1"/>
  <c r="D59" i="7"/>
  <c r="D55" i="1"/>
  <c r="C56" i="21" s="1"/>
  <c r="D57" i="1"/>
  <c r="C58" i="21" s="1"/>
  <c r="D16" i="18"/>
  <c r="D59" i="1"/>
  <c r="C60" i="21" s="1"/>
  <c r="D38" i="1"/>
  <c r="C44" i="21" s="1"/>
  <c r="D40" i="1"/>
  <c r="C46" i="21" s="1"/>
  <c r="C14" i="18"/>
  <c r="D42" i="1"/>
  <c r="C48" i="21" s="1"/>
  <c r="D44" i="1"/>
  <c r="C50" i="21" s="1"/>
  <c r="C18" i="18"/>
  <c r="D22" i="1"/>
  <c r="C25" i="21" s="1"/>
  <c r="B11" i="18"/>
  <c r="D24" i="1"/>
  <c r="C27" i="21" s="1"/>
  <c r="D28" i="7"/>
  <c r="D26" i="1"/>
  <c r="C29" i="21" s="1"/>
  <c r="B15" i="18"/>
  <c r="D28" i="1"/>
  <c r="C31" i="21" s="1"/>
  <c r="D29" i="1"/>
  <c r="C32" i="21" s="1"/>
  <c r="D32" i="7"/>
  <c r="D30" i="1"/>
  <c r="C33" i="21" s="1"/>
  <c r="D31" i="1"/>
  <c r="C34" i="21" s="1"/>
  <c r="B19" i="18"/>
  <c r="D32" i="1"/>
  <c r="C35" i="21" s="1"/>
  <c r="D33" i="1"/>
  <c r="C36" i="21" s="1"/>
  <c r="B21" i="18"/>
  <c r="D34" i="1"/>
  <c r="C37" i="21" s="1"/>
  <c r="C12" i="21"/>
  <c r="H23" i="1"/>
  <c r="C26" i="19" s="1"/>
  <c r="H25" i="1"/>
  <c r="C28" i="19" s="1"/>
  <c r="H27" i="1"/>
  <c r="C30" i="19" s="1"/>
  <c r="H8" i="1"/>
  <c r="C12" i="19" s="1"/>
  <c r="H9" i="1"/>
  <c r="C13" i="19" s="1"/>
  <c r="H10" i="1"/>
  <c r="C14" i="19" s="1"/>
  <c r="H11" i="1"/>
  <c r="C15" i="19" s="1"/>
  <c r="H12" i="1"/>
  <c r="C16" i="19" s="1"/>
  <c r="H13" i="1"/>
  <c r="C17" i="19" s="1"/>
  <c r="H14" i="1"/>
  <c r="C18" i="19" s="1"/>
  <c r="H15" i="1"/>
  <c r="C19" i="19" s="1"/>
  <c r="H16" i="1"/>
  <c r="C20" i="19" s="1"/>
  <c r="H17" i="1"/>
  <c r="C21" i="19" s="1"/>
  <c r="H18" i="1"/>
  <c r="C22" i="19" s="1"/>
  <c r="H19" i="1"/>
  <c r="C23" i="19" s="1"/>
  <c r="G53" i="1"/>
  <c r="D55" i="18" s="1"/>
  <c r="F54" i="1"/>
  <c r="C55" i="20" s="1"/>
  <c r="F56" i="1"/>
  <c r="C57" i="20" s="1"/>
  <c r="F58" i="1"/>
  <c r="C59" i="20" s="1"/>
  <c r="F60" i="1"/>
  <c r="C61" i="20" s="1"/>
  <c r="F39" i="1"/>
  <c r="C45" i="20" s="1"/>
  <c r="F41" i="1"/>
  <c r="C47" i="20" s="1"/>
  <c r="F43" i="1"/>
  <c r="C49" i="20" s="1"/>
  <c r="F45" i="1"/>
  <c r="C51" i="20" s="1"/>
  <c r="F23" i="1"/>
  <c r="C26" i="20" s="1"/>
  <c r="F25" i="1"/>
  <c r="C28" i="20" s="1"/>
  <c r="F27" i="1"/>
  <c r="C30" i="20" s="1"/>
  <c r="G28" i="1"/>
  <c r="D31" i="20" s="1"/>
  <c r="F29" i="1"/>
  <c r="C32" i="20" s="1"/>
  <c r="G30" i="1"/>
  <c r="D33" i="20" s="1"/>
  <c r="F31" i="1"/>
  <c r="C34" i="20" s="1"/>
  <c r="G32" i="1"/>
  <c r="D35" i="20" s="1"/>
  <c r="F33" i="1"/>
  <c r="C36" i="20" s="1"/>
  <c r="B22" i="18"/>
  <c r="F8" i="1"/>
  <c r="C12" i="20" s="1"/>
  <c r="F10" i="1"/>
  <c r="C14" i="20" s="1"/>
  <c r="F12" i="1"/>
  <c r="C16" i="20" s="1"/>
  <c r="F14" i="1"/>
  <c r="C18" i="20" s="1"/>
  <c r="F16" i="1"/>
  <c r="C20" i="20" s="1"/>
  <c r="F18" i="1"/>
  <c r="C22" i="20" s="1"/>
  <c r="D53" i="1"/>
  <c r="C54" i="21" s="1"/>
  <c r="D54" i="1"/>
  <c r="C55" i="21" s="1"/>
  <c r="E55" i="1"/>
  <c r="D56" i="21" s="1"/>
  <c r="D56" i="1"/>
  <c r="C57" i="21" s="1"/>
  <c r="D58" i="1"/>
  <c r="C59" i="21" s="1"/>
  <c r="E59" i="1"/>
  <c r="D60" i="21" s="1"/>
  <c r="D60" i="1"/>
  <c r="C61" i="21" s="1"/>
  <c r="D39" i="1"/>
  <c r="C45" i="21" s="1"/>
  <c r="E40" i="1"/>
  <c r="C35" i="18" s="1"/>
  <c r="D41" i="1"/>
  <c r="C47" i="21" s="1"/>
  <c r="D43" i="1"/>
  <c r="C49" i="21" s="1"/>
  <c r="E44" i="1"/>
  <c r="C39" i="18" s="1"/>
  <c r="C51" i="21"/>
  <c r="D23" i="1"/>
  <c r="C26" i="21" s="1"/>
  <c r="E24" i="1"/>
  <c r="B34" i="18" s="1"/>
  <c r="D25" i="1"/>
  <c r="C28" i="21" s="1"/>
  <c r="E26" i="1"/>
  <c r="B36" i="18" s="1"/>
  <c r="D27" i="1"/>
  <c r="C30" i="21" s="1"/>
  <c r="D9" i="1"/>
  <c r="C13" i="21" s="1"/>
  <c r="D11" i="1"/>
  <c r="C15" i="21" s="1"/>
  <c r="D13" i="1"/>
  <c r="C17" i="21" s="1"/>
  <c r="D12" i="1"/>
  <c r="C16" i="21" s="1"/>
  <c r="D15" i="1"/>
  <c r="C19" i="21" s="1"/>
  <c r="D17" i="1"/>
  <c r="C21" i="21" s="1"/>
  <c r="D19" i="1"/>
  <c r="C23" i="21" s="1"/>
  <c r="D37" i="1"/>
  <c r="C43" i="21" s="1"/>
  <c r="H29" i="1"/>
  <c r="C32" i="19" s="1"/>
  <c r="H31" i="1"/>
  <c r="C34" i="19" s="1"/>
  <c r="H33" i="1"/>
  <c r="C36" i="19" s="1"/>
  <c r="D12" i="7"/>
  <c r="A12" i="18"/>
  <c r="E12" i="1"/>
  <c r="D16" i="21" s="1"/>
  <c r="E14" i="1"/>
  <c r="D18" i="21" s="1"/>
  <c r="A18" i="18"/>
  <c r="A20" i="18"/>
  <c r="D10" i="1"/>
  <c r="C14" i="21" s="1"/>
  <c r="D14" i="1"/>
  <c r="C18" i="21" s="1"/>
  <c r="D16" i="1"/>
  <c r="C20" i="21" s="1"/>
  <c r="D18" i="1"/>
  <c r="C22" i="21" s="1"/>
  <c r="D52" i="1"/>
  <c r="C53" i="21" s="1"/>
  <c r="H28" i="1"/>
  <c r="C31" i="19" s="1"/>
  <c r="H30" i="1"/>
  <c r="C33" i="19" s="1"/>
  <c r="H32" i="1"/>
  <c r="C35" i="19" s="1"/>
  <c r="H34" i="1"/>
  <c r="C37" i="19" s="1"/>
  <c r="A11" i="18"/>
  <c r="I11" i="1"/>
  <c r="D15" i="19" s="1"/>
  <c r="I13" i="1"/>
  <c r="D17" i="19" s="1"/>
  <c r="D19" i="7"/>
  <c r="A19" i="18"/>
  <c r="E19" i="1"/>
  <c r="A43" i="18" s="1"/>
  <c r="H52" i="1"/>
  <c r="C54" i="19" s="1"/>
  <c r="F53" i="1"/>
  <c r="C54" i="20" s="1"/>
  <c r="E22" i="1" l="1"/>
  <c r="B32" i="18" s="1"/>
  <c r="C20" i="1"/>
  <c r="E85" i="1"/>
  <c r="E111" i="1"/>
  <c r="C109" i="1"/>
  <c r="G118" i="1"/>
  <c r="C116" i="1"/>
  <c r="M100" i="1"/>
  <c r="C98" i="1"/>
  <c r="G37" i="1"/>
  <c r="D43" i="20" s="1"/>
  <c r="G43" i="20" s="1"/>
  <c r="C35" i="1"/>
  <c r="C51" i="1"/>
  <c r="J62" i="1"/>
  <c r="L8" i="1"/>
  <c r="L62" i="1" s="1"/>
  <c r="J244" i="1"/>
  <c r="C13" i="24" s="1"/>
  <c r="J186" i="1"/>
  <c r="C12" i="24" s="1"/>
  <c r="H27" i="25"/>
  <c r="H23" i="25"/>
  <c r="H19" i="25"/>
  <c r="H13" i="25"/>
  <c r="H9" i="25"/>
  <c r="H5" i="25"/>
  <c r="H59" i="25"/>
  <c r="H51" i="25"/>
  <c r="I50" i="25" s="1"/>
  <c r="N7" i="25" s="1"/>
  <c r="H61" i="25"/>
  <c r="H57" i="25"/>
  <c r="H39" i="25"/>
  <c r="H35" i="25"/>
  <c r="H29" i="25"/>
  <c r="H25" i="25"/>
  <c r="H21" i="25"/>
  <c r="H17" i="25"/>
  <c r="H11" i="25"/>
  <c r="H7" i="25"/>
  <c r="C40" i="25"/>
  <c r="H40" i="25" s="1"/>
  <c r="H37" i="25"/>
  <c r="H33" i="25"/>
  <c r="H54" i="25"/>
  <c r="H36" i="25"/>
  <c r="H32" i="25"/>
  <c r="H26" i="25"/>
  <c r="H22" i="25"/>
  <c r="H18" i="25"/>
  <c r="H12" i="25"/>
  <c r="H8" i="25"/>
  <c r="H4" i="25"/>
  <c r="H53" i="25"/>
  <c r="H58" i="25"/>
  <c r="H38" i="25"/>
  <c r="H34" i="25"/>
  <c r="H28" i="25"/>
  <c r="H24" i="25"/>
  <c r="H20" i="25"/>
  <c r="H14" i="25"/>
  <c r="H10" i="25"/>
  <c r="H6" i="25"/>
  <c r="H55" i="25"/>
  <c r="H60" i="25"/>
  <c r="H3" i="25"/>
  <c r="H56" i="25"/>
  <c r="A16" i="18"/>
  <c r="B17" i="18"/>
  <c r="B13" i="18"/>
  <c r="A81" i="18"/>
  <c r="A21" i="18"/>
  <c r="A17" i="18"/>
  <c r="A13" i="18"/>
  <c r="B18" i="18"/>
  <c r="B14" i="18"/>
  <c r="A36" i="18"/>
  <c r="B64" i="18"/>
  <c r="B60" i="18"/>
  <c r="A14" i="18"/>
  <c r="A79" i="18"/>
  <c r="A10" i="18"/>
  <c r="A15" i="18"/>
  <c r="B10" i="18"/>
  <c r="B20" i="18"/>
  <c r="B16" i="18"/>
  <c r="B12" i="18"/>
  <c r="A38" i="18"/>
  <c r="B62" i="18"/>
  <c r="I97" i="1"/>
  <c r="M91" i="1"/>
  <c r="M27" i="1"/>
  <c r="M23" i="1"/>
  <c r="M43" i="1"/>
  <c r="M123" i="1"/>
  <c r="G104" i="1"/>
  <c r="D46" i="21"/>
  <c r="G46" i="21" s="1"/>
  <c r="D52" i="7"/>
  <c r="G52" i="7" s="1"/>
  <c r="D35" i="18"/>
  <c r="N93" i="1"/>
  <c r="M85" i="1"/>
  <c r="E89" i="1"/>
  <c r="D63" i="7"/>
  <c r="G63" i="7" s="1"/>
  <c r="I111" i="1"/>
  <c r="D29" i="21"/>
  <c r="G29" i="21" s="1"/>
  <c r="D29" i="7"/>
  <c r="G29" i="7" s="1"/>
  <c r="C17" i="18"/>
  <c r="D12" i="18"/>
  <c r="G32" i="7"/>
  <c r="C13" i="18"/>
  <c r="M39" i="1"/>
  <c r="D39" i="18"/>
  <c r="G60" i="21"/>
  <c r="D46" i="7"/>
  <c r="G46" i="7" s="1"/>
  <c r="D50" i="7"/>
  <c r="G50" i="7" s="1"/>
  <c r="D44" i="7"/>
  <c r="G44" i="7" s="1"/>
  <c r="C10" i="18"/>
  <c r="C16" i="18"/>
  <c r="C12" i="18"/>
  <c r="D50" i="21"/>
  <c r="G50" i="21" s="1"/>
  <c r="D35" i="7"/>
  <c r="G35" i="7" s="1"/>
  <c r="D27" i="7"/>
  <c r="G27" i="7" s="1"/>
  <c r="E87" i="1"/>
  <c r="D27" i="21"/>
  <c r="G27" i="21" s="1"/>
  <c r="D31" i="7"/>
  <c r="G31" i="7" s="1"/>
  <c r="D26" i="7"/>
  <c r="G26" i="7" s="1"/>
  <c r="D23" i="21"/>
  <c r="G23" i="21" s="1"/>
  <c r="D23" i="7"/>
  <c r="G23" i="7" s="1"/>
  <c r="D17" i="7"/>
  <c r="G17" i="7" s="1"/>
  <c r="D15" i="7"/>
  <c r="G15" i="7" s="1"/>
  <c r="D18" i="7"/>
  <c r="G18" i="7" s="1"/>
  <c r="N89" i="1"/>
  <c r="M89" i="1"/>
  <c r="E97" i="1"/>
  <c r="I93" i="1"/>
  <c r="N114" i="1"/>
  <c r="M93" i="1"/>
  <c r="I108" i="1"/>
  <c r="E93" i="1"/>
  <c r="I89" i="1"/>
  <c r="G85" i="1"/>
  <c r="I17" i="1"/>
  <c r="A85" i="18" s="1"/>
  <c r="I9" i="1"/>
  <c r="A77" i="18" s="1"/>
  <c r="D13" i="7"/>
  <c r="G13" i="7" s="1"/>
  <c r="E18" i="1"/>
  <c r="A42" i="18" s="1"/>
  <c r="D22" i="7"/>
  <c r="G22" i="7" s="1"/>
  <c r="I10" i="1"/>
  <c r="A78" i="18" s="1"/>
  <c r="D14" i="7"/>
  <c r="G14" i="7" s="1"/>
  <c r="E52" i="1"/>
  <c r="D10" i="18"/>
  <c r="M31" i="1"/>
  <c r="D34" i="7"/>
  <c r="G34" i="7" s="1"/>
  <c r="M60" i="1"/>
  <c r="D18" i="18"/>
  <c r="M56" i="1"/>
  <c r="D14" i="18"/>
  <c r="G56" i="21"/>
  <c r="D48" i="7"/>
  <c r="G48" i="7" s="1"/>
  <c r="D21" i="7"/>
  <c r="G21" i="7" s="1"/>
  <c r="G15" i="19"/>
  <c r="G16" i="21"/>
  <c r="G35" i="20"/>
  <c r="G31" i="20"/>
  <c r="D65" i="7"/>
  <c r="G65" i="7" s="1"/>
  <c r="D57" i="7"/>
  <c r="G57" i="7" s="1"/>
  <c r="D33" i="7"/>
  <c r="G33" i="7" s="1"/>
  <c r="E15" i="1"/>
  <c r="A39" i="18" s="1"/>
  <c r="I16" i="1"/>
  <c r="A84" i="18" s="1"/>
  <c r="D20" i="7"/>
  <c r="G20" i="7" s="1"/>
  <c r="E8" i="1"/>
  <c r="A32" i="18" s="1"/>
  <c r="E42" i="1"/>
  <c r="D49" i="7"/>
  <c r="G49" i="7" s="1"/>
  <c r="C15" i="18"/>
  <c r="E38" i="1"/>
  <c r="D45" i="7"/>
  <c r="G45" i="7" s="1"/>
  <c r="C11" i="18"/>
  <c r="E57" i="1"/>
  <c r="D62" i="7"/>
  <c r="G62" i="7" s="1"/>
  <c r="D15" i="18"/>
  <c r="G34" i="1"/>
  <c r="B66" i="18" s="1"/>
  <c r="D36" i="7"/>
  <c r="G36" i="7" s="1"/>
  <c r="G33" i="20"/>
  <c r="D61" i="7"/>
  <c r="G61" i="7" s="1"/>
  <c r="D37" i="7"/>
  <c r="G37" i="7" s="1"/>
  <c r="D25" i="7"/>
  <c r="G25" i="7" s="1"/>
  <c r="G17" i="19"/>
  <c r="D54" i="20"/>
  <c r="G54" i="20" s="1"/>
  <c r="G18" i="21"/>
  <c r="D51" i="7"/>
  <c r="G51" i="7" s="1"/>
  <c r="D47" i="7"/>
  <c r="G47" i="7" s="1"/>
  <c r="D16" i="7"/>
  <c r="G16" i="7" s="1"/>
  <c r="D17" i="18"/>
  <c r="D13" i="18"/>
  <c r="D11" i="18"/>
  <c r="D64" i="7"/>
  <c r="G64" i="7" s="1"/>
  <c r="D60" i="7"/>
  <c r="G60" i="7" s="1"/>
  <c r="D58" i="7"/>
  <c r="G58" i="7" s="1"/>
  <c r="D30" i="7"/>
  <c r="G30" i="7" s="1"/>
  <c r="G59" i="7"/>
  <c r="G28" i="7"/>
  <c r="G19" i="7"/>
  <c r="G12" i="7"/>
  <c r="N122" i="1"/>
  <c r="I126" i="1"/>
  <c r="I119" i="1"/>
  <c r="E108" i="1"/>
  <c r="G100" i="1"/>
  <c r="M88" i="1"/>
  <c r="M87" i="1"/>
  <c r="I95" i="1"/>
  <c r="M95" i="1"/>
  <c r="N100" i="1"/>
  <c r="N113" i="1"/>
  <c r="N92" i="1"/>
  <c r="N97" i="1"/>
  <c r="M96" i="1"/>
  <c r="I105" i="1"/>
  <c r="I101" i="1"/>
  <c r="E112" i="1"/>
  <c r="N112" i="1"/>
  <c r="N85" i="1"/>
  <c r="M97" i="1"/>
  <c r="I85" i="1"/>
  <c r="M112" i="1"/>
  <c r="M107" i="1"/>
  <c r="I122" i="1"/>
  <c r="I103" i="1"/>
  <c r="G115" i="1"/>
  <c r="N104" i="1"/>
  <c r="N119" i="1"/>
  <c r="M126" i="1"/>
  <c r="M108" i="1"/>
  <c r="G126" i="1"/>
  <c r="G119" i="1"/>
  <c r="I118" i="1"/>
  <c r="E118" i="1"/>
  <c r="G108" i="1"/>
  <c r="I107" i="1"/>
  <c r="E107" i="1"/>
  <c r="G111" i="1"/>
  <c r="N111" i="1"/>
  <c r="M114" i="1"/>
  <c r="M115" i="1"/>
  <c r="N107" i="1"/>
  <c r="N126" i="1"/>
  <c r="M86" i="1"/>
  <c r="E122" i="1"/>
  <c r="E103" i="1"/>
  <c r="N115" i="1"/>
  <c r="N87" i="1"/>
  <c r="N91" i="1"/>
  <c r="N95" i="1"/>
  <c r="N103" i="1"/>
  <c r="N118" i="1"/>
  <c r="N123" i="1"/>
  <c r="M119" i="1"/>
  <c r="M103" i="1"/>
  <c r="M94" i="1"/>
  <c r="M90" i="1"/>
  <c r="M118" i="1"/>
  <c r="I123" i="1"/>
  <c r="E123" i="1"/>
  <c r="G122" i="1"/>
  <c r="I104" i="1"/>
  <c r="E104" i="1"/>
  <c r="G103" i="1"/>
  <c r="G95" i="1"/>
  <c r="I91" i="1"/>
  <c r="E91" i="1"/>
  <c r="G87" i="1"/>
  <c r="M111" i="1"/>
  <c r="E115" i="1"/>
  <c r="I115" i="1"/>
  <c r="I124" i="1"/>
  <c r="E124" i="1"/>
  <c r="I120" i="1"/>
  <c r="E120" i="1"/>
  <c r="M124" i="1"/>
  <c r="M120" i="1"/>
  <c r="N121" i="1"/>
  <c r="N125" i="1"/>
  <c r="M125" i="1"/>
  <c r="M121" i="1"/>
  <c r="I125" i="1"/>
  <c r="E125" i="1"/>
  <c r="G124" i="1"/>
  <c r="I121" i="1"/>
  <c r="E121" i="1"/>
  <c r="G120" i="1"/>
  <c r="M105" i="1"/>
  <c r="N102" i="1"/>
  <c r="N106" i="1"/>
  <c r="M106" i="1"/>
  <c r="M102" i="1"/>
  <c r="I106" i="1"/>
  <c r="E106" i="1"/>
  <c r="G105" i="1"/>
  <c r="I102" i="1"/>
  <c r="E102" i="1"/>
  <c r="G101" i="1"/>
  <c r="I100" i="1"/>
  <c r="E100" i="1"/>
  <c r="E113" i="1"/>
  <c r="I113" i="1"/>
  <c r="E114" i="1"/>
  <c r="I114" i="1"/>
  <c r="M101" i="1"/>
  <c r="M113" i="1"/>
  <c r="N101" i="1"/>
  <c r="N105" i="1"/>
  <c r="G112" i="1"/>
  <c r="I96" i="1"/>
  <c r="E96" i="1"/>
  <c r="I94" i="1"/>
  <c r="E94" i="1"/>
  <c r="I92" i="1"/>
  <c r="E92" i="1"/>
  <c r="I90" i="1"/>
  <c r="E90" i="1"/>
  <c r="I88" i="1"/>
  <c r="E88" i="1"/>
  <c r="I86" i="1"/>
  <c r="E86" i="1"/>
  <c r="G96" i="1"/>
  <c r="G94" i="1"/>
  <c r="G92" i="1"/>
  <c r="G90" i="1"/>
  <c r="G88" i="1"/>
  <c r="G86" i="1"/>
  <c r="E41" i="1"/>
  <c r="E56" i="1"/>
  <c r="E60" i="1"/>
  <c r="E45" i="1"/>
  <c r="E31" i="1"/>
  <c r="B41" i="18" s="1"/>
  <c r="E25" i="1"/>
  <c r="B35" i="18" s="1"/>
  <c r="I19" i="1"/>
  <c r="A87" i="18" s="1"/>
  <c r="I15" i="1"/>
  <c r="A83" i="18" s="1"/>
  <c r="E27" i="1"/>
  <c r="B37" i="18" s="1"/>
  <c r="E23" i="1"/>
  <c r="B33" i="18" s="1"/>
  <c r="E43" i="1"/>
  <c r="E39" i="1"/>
  <c r="E58" i="1"/>
  <c r="E54" i="1"/>
  <c r="N19" i="1"/>
  <c r="M19" i="1"/>
  <c r="N17" i="1"/>
  <c r="M17" i="1"/>
  <c r="N15" i="1"/>
  <c r="M15" i="1"/>
  <c r="N13" i="1"/>
  <c r="M13" i="1"/>
  <c r="N11" i="1"/>
  <c r="M11" i="1"/>
  <c r="N9" i="1"/>
  <c r="M9" i="1"/>
  <c r="N26" i="1"/>
  <c r="I26" i="1"/>
  <c r="B80" i="18" s="1"/>
  <c r="M26" i="1"/>
  <c r="N24" i="1"/>
  <c r="M24" i="1"/>
  <c r="M22" i="1"/>
  <c r="N22" i="1"/>
  <c r="I22" i="1"/>
  <c r="B76" i="18" s="1"/>
  <c r="M44" i="1"/>
  <c r="N44" i="1"/>
  <c r="I44" i="1"/>
  <c r="I42" i="1"/>
  <c r="M42" i="1"/>
  <c r="N42" i="1"/>
  <c r="M40" i="1"/>
  <c r="N40" i="1"/>
  <c r="I40" i="1"/>
  <c r="N38" i="1"/>
  <c r="I38" i="1"/>
  <c r="M38" i="1"/>
  <c r="I59" i="1"/>
  <c r="M59" i="1"/>
  <c r="N59" i="1"/>
  <c r="M57" i="1"/>
  <c r="N57" i="1"/>
  <c r="I57" i="1"/>
  <c r="I55" i="1"/>
  <c r="M55" i="1"/>
  <c r="N55" i="1"/>
  <c r="N34" i="1"/>
  <c r="M34" i="1"/>
  <c r="N32" i="1"/>
  <c r="E32" i="1"/>
  <c r="B42" i="18" s="1"/>
  <c r="M32" i="1"/>
  <c r="M30" i="1"/>
  <c r="N30" i="1"/>
  <c r="I30" i="1"/>
  <c r="B84" i="18" s="1"/>
  <c r="E30" i="1"/>
  <c r="B40" i="18" s="1"/>
  <c r="E28" i="1"/>
  <c r="B38" i="18" s="1"/>
  <c r="M28" i="1"/>
  <c r="N28" i="1"/>
  <c r="M53" i="1"/>
  <c r="N53" i="1"/>
  <c r="I53" i="1"/>
  <c r="E53" i="1"/>
  <c r="E17" i="1"/>
  <c r="A41" i="18" s="1"/>
  <c r="I18" i="1"/>
  <c r="A86" i="18" s="1"/>
  <c r="I14" i="1"/>
  <c r="A82" i="18" s="1"/>
  <c r="I12" i="1"/>
  <c r="A80" i="18" s="1"/>
  <c r="I8" i="1"/>
  <c r="A76" i="18" s="1"/>
  <c r="E37" i="1"/>
  <c r="E11" i="1"/>
  <c r="A35" i="18" s="1"/>
  <c r="G17" i="1"/>
  <c r="A63" i="18" s="1"/>
  <c r="G13" i="1"/>
  <c r="A59" i="18" s="1"/>
  <c r="G9" i="1"/>
  <c r="A55" i="18" s="1"/>
  <c r="G24" i="1"/>
  <c r="B56" i="18" s="1"/>
  <c r="G44" i="1"/>
  <c r="G40" i="1"/>
  <c r="G59" i="1"/>
  <c r="G55" i="1"/>
  <c r="I32" i="1"/>
  <c r="B86" i="18" s="1"/>
  <c r="M18" i="1"/>
  <c r="G18" i="1"/>
  <c r="A64" i="18" s="1"/>
  <c r="N18" i="1"/>
  <c r="M16" i="1"/>
  <c r="N16" i="1"/>
  <c r="G16" i="1"/>
  <c r="A62" i="18" s="1"/>
  <c r="M14" i="1"/>
  <c r="G14" i="1"/>
  <c r="A60" i="18" s="1"/>
  <c r="N14" i="1"/>
  <c r="M12" i="1"/>
  <c r="N12" i="1"/>
  <c r="G12" i="1"/>
  <c r="A58" i="18" s="1"/>
  <c r="M10" i="1"/>
  <c r="G10" i="1"/>
  <c r="A56" i="18" s="1"/>
  <c r="N10" i="1"/>
  <c r="N8" i="1"/>
  <c r="G8" i="1"/>
  <c r="A54" i="18" s="1"/>
  <c r="I37" i="1"/>
  <c r="M37" i="1"/>
  <c r="N37" i="1"/>
  <c r="M52" i="1"/>
  <c r="N52" i="1"/>
  <c r="G52" i="1"/>
  <c r="I52" i="1"/>
  <c r="M33" i="1"/>
  <c r="G33" i="1"/>
  <c r="B65" i="18" s="1"/>
  <c r="E33" i="1"/>
  <c r="B43" i="18" s="1"/>
  <c r="N33" i="1"/>
  <c r="I33" i="1"/>
  <c r="B87" i="18" s="1"/>
  <c r="E16" i="1"/>
  <c r="A40" i="18" s="1"/>
  <c r="E13" i="1"/>
  <c r="A37" i="18" s="1"/>
  <c r="E9" i="1"/>
  <c r="A33" i="18" s="1"/>
  <c r="E10" i="1"/>
  <c r="A34" i="18" s="1"/>
  <c r="G19" i="1"/>
  <c r="A65" i="18" s="1"/>
  <c r="G15" i="1"/>
  <c r="A61" i="18" s="1"/>
  <c r="G11" i="1"/>
  <c r="A57" i="18" s="1"/>
  <c r="G26" i="1"/>
  <c r="B58" i="18" s="1"/>
  <c r="G22" i="1"/>
  <c r="B54" i="18" s="1"/>
  <c r="G42" i="1"/>
  <c r="G38" i="1"/>
  <c r="G57" i="1"/>
  <c r="I34" i="1"/>
  <c r="B88" i="18" s="1"/>
  <c r="I28" i="1"/>
  <c r="B82" i="18" s="1"/>
  <c r="I24" i="1"/>
  <c r="B78" i="18" s="1"/>
  <c r="E34" i="1"/>
  <c r="B44" i="18" s="1"/>
  <c r="G31" i="1"/>
  <c r="B63" i="18" s="1"/>
  <c r="G27" i="1"/>
  <c r="B59" i="18" s="1"/>
  <c r="G23" i="1"/>
  <c r="B55" i="18" s="1"/>
  <c r="G43" i="1"/>
  <c r="G39" i="1"/>
  <c r="G58" i="1"/>
  <c r="G54" i="1"/>
  <c r="I29" i="1"/>
  <c r="B83" i="18" s="1"/>
  <c r="I25" i="1"/>
  <c r="B79" i="18" s="1"/>
  <c r="I45" i="1"/>
  <c r="I60" i="1"/>
  <c r="I56" i="1"/>
  <c r="I41" i="1"/>
  <c r="N29" i="1"/>
  <c r="N25" i="1"/>
  <c r="N58" i="1"/>
  <c r="N54" i="1"/>
  <c r="N45" i="1"/>
  <c r="N41" i="1"/>
  <c r="E29" i="1"/>
  <c r="B39" i="18" s="1"/>
  <c r="G29" i="1"/>
  <c r="B61" i="18" s="1"/>
  <c r="G25" i="1"/>
  <c r="B57" i="18" s="1"/>
  <c r="G45" i="1"/>
  <c r="G41" i="1"/>
  <c r="G60" i="1"/>
  <c r="G56" i="1"/>
  <c r="I31" i="1"/>
  <c r="B85" i="18" s="1"/>
  <c r="I27" i="1"/>
  <c r="B81" i="18" s="1"/>
  <c r="I23" i="1"/>
  <c r="B77" i="18" s="1"/>
  <c r="I58" i="1"/>
  <c r="I54" i="1"/>
  <c r="I43" i="1"/>
  <c r="I39" i="1"/>
  <c r="N31" i="1"/>
  <c r="M29" i="1"/>
  <c r="N27" i="1"/>
  <c r="M25" i="1"/>
  <c r="N23" i="1"/>
  <c r="N60" i="1"/>
  <c r="M58" i="1"/>
  <c r="N56" i="1"/>
  <c r="M54" i="1"/>
  <c r="M45" i="1"/>
  <c r="N43" i="1"/>
  <c r="M41" i="1"/>
  <c r="N39" i="1"/>
  <c r="D25" i="21" l="1"/>
  <c r="G25" i="21" s="1"/>
  <c r="C54" i="18"/>
  <c r="M8" i="1"/>
  <c r="H15" i="25"/>
  <c r="L4" i="25" s="1"/>
  <c r="H62" i="25"/>
  <c r="L8" i="25" s="1"/>
  <c r="I49" i="25"/>
  <c r="L7" i="25"/>
  <c r="I46" i="25"/>
  <c r="I48" i="25"/>
  <c r="H30" i="25"/>
  <c r="I24" i="25" s="1"/>
  <c r="H44" i="25"/>
  <c r="I33" i="25" s="1"/>
  <c r="I47" i="25"/>
  <c r="C10" i="24"/>
  <c r="C15" i="24" s="1"/>
  <c r="D60" i="19"/>
  <c r="G60" i="19" s="1"/>
  <c r="D82" i="18"/>
  <c r="D28" i="20"/>
  <c r="G28" i="20" s="1"/>
  <c r="D56" i="18"/>
  <c r="D55" i="20"/>
  <c r="G55" i="20" s="1"/>
  <c r="C82" i="18"/>
  <c r="D50" i="19"/>
  <c r="G50" i="19" s="1"/>
  <c r="D30" i="19"/>
  <c r="G30" i="19" s="1"/>
  <c r="D47" i="20"/>
  <c r="G47" i="20" s="1"/>
  <c r="C58" i="18"/>
  <c r="D32" i="21"/>
  <c r="G32" i="21" s="1"/>
  <c r="C80" i="18"/>
  <c r="D48" i="19"/>
  <c r="G48" i="19" s="1"/>
  <c r="D28" i="19"/>
  <c r="G28" i="19" s="1"/>
  <c r="D45" i="20"/>
  <c r="G45" i="20" s="1"/>
  <c r="C56" i="18"/>
  <c r="D34" i="20"/>
  <c r="G34" i="20" s="1"/>
  <c r="D37" i="19"/>
  <c r="G37" i="19" s="1"/>
  <c r="D25" i="20"/>
  <c r="G25" i="20" s="1"/>
  <c r="D23" i="20"/>
  <c r="G23" i="20" s="1"/>
  <c r="D17" i="21"/>
  <c r="G17" i="21" s="1"/>
  <c r="D54" i="19"/>
  <c r="G54" i="19" s="1"/>
  <c r="D76" i="18"/>
  <c r="D46" i="20"/>
  <c r="G46" i="20" s="1"/>
  <c r="C57" i="18"/>
  <c r="D17" i="20"/>
  <c r="G17" i="20" s="1"/>
  <c r="D22" i="19"/>
  <c r="G22" i="19" s="1"/>
  <c r="D77" i="18"/>
  <c r="D55" i="19"/>
  <c r="G55" i="19" s="1"/>
  <c r="C81" i="18"/>
  <c r="D49" i="19"/>
  <c r="G49" i="19" s="1"/>
  <c r="D25" i="19"/>
  <c r="G25" i="19" s="1"/>
  <c r="D55" i="21"/>
  <c r="G55" i="21" s="1"/>
  <c r="D34" i="18"/>
  <c r="D26" i="21"/>
  <c r="G26" i="21" s="1"/>
  <c r="D34" i="21"/>
  <c r="G34" i="21" s="1"/>
  <c r="D57" i="21"/>
  <c r="G57" i="21" s="1"/>
  <c r="D36" i="18"/>
  <c r="C37" i="18"/>
  <c r="D48" i="21"/>
  <c r="G48" i="21" s="1"/>
  <c r="D53" i="21"/>
  <c r="G53" i="21" s="1"/>
  <c r="D32" i="18"/>
  <c r="C78" i="18"/>
  <c r="D46" i="19"/>
  <c r="G46" i="19" s="1"/>
  <c r="D26" i="19"/>
  <c r="G26" i="19" s="1"/>
  <c r="D62" i="18"/>
  <c r="D61" i="20"/>
  <c r="G61" i="20" s="1"/>
  <c r="D32" i="20"/>
  <c r="G32" i="20" s="1"/>
  <c r="C84" i="18"/>
  <c r="D52" i="19"/>
  <c r="G52" i="19" s="1"/>
  <c r="D60" i="18"/>
  <c r="D59" i="20"/>
  <c r="G59" i="20" s="1"/>
  <c r="D30" i="20"/>
  <c r="G30" i="20" s="1"/>
  <c r="D31" i="19"/>
  <c r="G31" i="19" s="1"/>
  <c r="D48" i="20"/>
  <c r="G48" i="20" s="1"/>
  <c r="C59" i="18"/>
  <c r="D19" i="20"/>
  <c r="G19" i="20" s="1"/>
  <c r="D13" i="21"/>
  <c r="G13" i="21" s="1"/>
  <c r="D36" i="19"/>
  <c r="G36" i="19" s="1"/>
  <c r="D12" i="20"/>
  <c r="G12" i="20" s="1"/>
  <c r="D14" i="20"/>
  <c r="G14" i="20" s="1"/>
  <c r="D20" i="20"/>
  <c r="G20" i="20" s="1"/>
  <c r="D22" i="20"/>
  <c r="G22" i="20" s="1"/>
  <c r="D60" i="20"/>
  <c r="G60" i="20" s="1"/>
  <c r="D61" i="18"/>
  <c r="D13" i="20"/>
  <c r="G13" i="20" s="1"/>
  <c r="C32" i="18"/>
  <c r="D43" i="21"/>
  <c r="G43" i="21" s="1"/>
  <c r="D18" i="19"/>
  <c r="G18" i="19" s="1"/>
  <c r="D33" i="18"/>
  <c r="D54" i="21"/>
  <c r="G54" i="21" s="1"/>
  <c r="D33" i="19"/>
  <c r="G33" i="19" s="1"/>
  <c r="D35" i="21"/>
  <c r="G35" i="21" s="1"/>
  <c r="D83" i="18"/>
  <c r="D61" i="19"/>
  <c r="G61" i="19" s="1"/>
  <c r="C79" i="18"/>
  <c r="D47" i="19"/>
  <c r="G47" i="19" s="1"/>
  <c r="C38" i="18"/>
  <c r="D49" i="21"/>
  <c r="G49" i="21" s="1"/>
  <c r="D23" i="19"/>
  <c r="G23" i="19" s="1"/>
  <c r="D28" i="21"/>
  <c r="G28" i="21" s="1"/>
  <c r="D37" i="20"/>
  <c r="G37" i="20" s="1"/>
  <c r="D19" i="21"/>
  <c r="G19" i="21" s="1"/>
  <c r="D14" i="19"/>
  <c r="G14" i="19" s="1"/>
  <c r="D21" i="19"/>
  <c r="G21" i="19" s="1"/>
  <c r="D58" i="18"/>
  <c r="D57" i="20"/>
  <c r="G57" i="20" s="1"/>
  <c r="D62" i="19"/>
  <c r="G62" i="19" s="1"/>
  <c r="D84" i="18"/>
  <c r="D26" i="20"/>
  <c r="G26" i="20" s="1"/>
  <c r="D27" i="19"/>
  <c r="G27" i="19" s="1"/>
  <c r="D44" i="20"/>
  <c r="G44" i="20" s="1"/>
  <c r="C55" i="18"/>
  <c r="D15" i="20"/>
  <c r="G15" i="20" s="1"/>
  <c r="D14" i="21"/>
  <c r="G14" i="21" s="1"/>
  <c r="D36" i="20"/>
  <c r="G36" i="20" s="1"/>
  <c r="C76" i="18"/>
  <c r="D44" i="19"/>
  <c r="G44" i="19" s="1"/>
  <c r="D57" i="18"/>
  <c r="D56" i="20"/>
  <c r="G56" i="20" s="1"/>
  <c r="D27" i="20"/>
  <c r="G27" i="20" s="1"/>
  <c r="D15" i="21"/>
  <c r="G15" i="21" s="1"/>
  <c r="D16" i="19"/>
  <c r="G16" i="19" s="1"/>
  <c r="D33" i="21"/>
  <c r="G33" i="21" s="1"/>
  <c r="D81" i="18"/>
  <c r="D59" i="19"/>
  <c r="G59" i="19" s="1"/>
  <c r="D29" i="19"/>
  <c r="G29" i="19" s="1"/>
  <c r="C34" i="18"/>
  <c r="D45" i="21"/>
  <c r="G45" i="21" s="1"/>
  <c r="D19" i="19"/>
  <c r="G19" i="19" s="1"/>
  <c r="D61" i="21"/>
  <c r="G61" i="21" s="1"/>
  <c r="D40" i="18"/>
  <c r="C36" i="18"/>
  <c r="D47" i="21"/>
  <c r="G47" i="21" s="1"/>
  <c r="D37" i="18"/>
  <c r="D58" i="21"/>
  <c r="G58" i="21" s="1"/>
  <c r="D12" i="21"/>
  <c r="G12" i="21" s="1"/>
  <c r="D22" i="21"/>
  <c r="G22" i="21" s="1"/>
  <c r="D56" i="19"/>
  <c r="G56" i="19" s="1"/>
  <c r="D78" i="18"/>
  <c r="D34" i="19"/>
  <c r="G34" i="19" s="1"/>
  <c r="D51" i="20"/>
  <c r="G51" i="20" s="1"/>
  <c r="C62" i="18"/>
  <c r="D58" i="19"/>
  <c r="G58" i="19" s="1"/>
  <c r="D80" i="18"/>
  <c r="D32" i="19"/>
  <c r="G32" i="19" s="1"/>
  <c r="D49" i="20"/>
  <c r="G49" i="20" s="1"/>
  <c r="C60" i="18"/>
  <c r="D37" i="21"/>
  <c r="G37" i="21" s="1"/>
  <c r="D58" i="20"/>
  <c r="G58" i="20" s="1"/>
  <c r="D59" i="18"/>
  <c r="D29" i="20"/>
  <c r="G29" i="20" s="1"/>
  <c r="D20" i="21"/>
  <c r="G20" i="21" s="1"/>
  <c r="D36" i="21"/>
  <c r="G36" i="21" s="1"/>
  <c r="D54" i="18"/>
  <c r="D53" i="20"/>
  <c r="G53" i="20" s="1"/>
  <c r="D16" i="20"/>
  <c r="G16" i="20" s="1"/>
  <c r="D18" i="20"/>
  <c r="G18" i="20" s="1"/>
  <c r="D35" i="19"/>
  <c r="G35" i="19" s="1"/>
  <c r="D50" i="20"/>
  <c r="G50" i="20" s="1"/>
  <c r="C61" i="18"/>
  <c r="D21" i="20"/>
  <c r="G21" i="20" s="1"/>
  <c r="D12" i="19"/>
  <c r="G12" i="19" s="1"/>
  <c r="D21" i="21"/>
  <c r="G21" i="21" s="1"/>
  <c r="D31" i="21"/>
  <c r="G31" i="21" s="1"/>
  <c r="D79" i="18"/>
  <c r="D57" i="19"/>
  <c r="G57" i="19" s="1"/>
  <c r="C77" i="18"/>
  <c r="D45" i="19"/>
  <c r="G45" i="19" s="1"/>
  <c r="C83" i="18"/>
  <c r="D51" i="19"/>
  <c r="G51" i="19" s="1"/>
  <c r="D59" i="21"/>
  <c r="G59" i="21" s="1"/>
  <c r="D38" i="18"/>
  <c r="D30" i="21"/>
  <c r="G30" i="21" s="1"/>
  <c r="C40" i="18"/>
  <c r="D51" i="21"/>
  <c r="G51" i="21" s="1"/>
  <c r="C33" i="18"/>
  <c r="D44" i="21"/>
  <c r="G44" i="21" s="1"/>
  <c r="D20" i="19"/>
  <c r="G20" i="19" s="1"/>
  <c r="D13" i="19"/>
  <c r="G13" i="19" s="1"/>
  <c r="I19" i="25" l="1"/>
  <c r="I35" i="25"/>
  <c r="I27" i="25"/>
  <c r="I59" i="25"/>
  <c r="I55" i="25"/>
  <c r="I51" i="25"/>
  <c r="I56" i="25"/>
  <c r="I58" i="25"/>
  <c r="I57" i="25"/>
  <c r="I14" i="25"/>
  <c r="N4" i="25" s="1"/>
  <c r="I36" i="25"/>
  <c r="I20" i="25"/>
  <c r="I61" i="25"/>
  <c r="N8" i="25" s="1"/>
  <c r="I60" i="25"/>
  <c r="I40" i="25"/>
  <c r="N6" i="25" s="1"/>
  <c r="I6" i="25"/>
  <c r="I12" i="25"/>
  <c r="I54" i="25"/>
  <c r="M7" i="25"/>
  <c r="I28" i="25"/>
  <c r="I26" i="25"/>
  <c r="I29" i="25"/>
  <c r="N5" i="25" s="1"/>
  <c r="I25" i="25"/>
  <c r="I4" i="25"/>
  <c r="I11" i="25"/>
  <c r="I38" i="25"/>
  <c r="L6" i="25"/>
  <c r="I23" i="25"/>
  <c r="I17" i="25"/>
  <c r="M5" i="25" s="1"/>
  <c r="I3" i="25"/>
  <c r="M4" i="25" s="1"/>
  <c r="I10" i="25"/>
  <c r="I9" i="25"/>
  <c r="I5" i="25"/>
  <c r="I53" i="25"/>
  <c r="M8" i="25" s="1"/>
  <c r="I18" i="25"/>
  <c r="L5" i="25"/>
  <c r="I21" i="25"/>
  <c r="I22" i="25"/>
  <c r="I7" i="25"/>
  <c r="I13" i="25"/>
  <c r="I8" i="25"/>
  <c r="I32" i="25"/>
  <c r="M6" i="25" s="1"/>
  <c r="I39" i="25"/>
  <c r="I34" i="25"/>
  <c r="I37" i="25"/>
  <c r="F239" i="1"/>
  <c r="H239" i="1"/>
  <c r="D239" i="1"/>
  <c r="H235" i="1"/>
  <c r="F235" i="1"/>
  <c r="D235" i="1"/>
  <c r="F229" i="1"/>
  <c r="D229" i="1"/>
  <c r="H229" i="1"/>
  <c r="D225" i="1"/>
  <c r="F225" i="1"/>
  <c r="H225" i="1"/>
  <c r="F219" i="1"/>
  <c r="H219" i="1"/>
  <c r="D219" i="1"/>
  <c r="H215" i="1"/>
  <c r="F215" i="1"/>
  <c r="D215" i="1"/>
  <c r="D211" i="1"/>
  <c r="F211" i="1"/>
  <c r="H211" i="1"/>
  <c r="H202" i="1"/>
  <c r="D202" i="1"/>
  <c r="F202" i="1"/>
  <c r="H198" i="1"/>
  <c r="D198" i="1"/>
  <c r="F198" i="1"/>
  <c r="F194" i="1"/>
  <c r="H194" i="1"/>
  <c r="D194" i="1"/>
  <c r="D209" i="1"/>
  <c r="H209" i="1"/>
  <c r="F209" i="1"/>
  <c r="H213" i="1"/>
  <c r="D213" i="1"/>
  <c r="F213" i="1"/>
  <c r="F217" i="1"/>
  <c r="D217" i="1"/>
  <c r="H217" i="1"/>
  <c r="D237" i="1"/>
  <c r="H237" i="1"/>
  <c r="F237" i="1"/>
  <c r="H241" i="1"/>
  <c r="D241" i="1"/>
  <c r="F241" i="1"/>
  <c r="F238" i="1"/>
  <c r="D238" i="1"/>
  <c r="H238" i="1"/>
  <c r="H242" i="1"/>
  <c r="F242" i="1"/>
  <c r="D242" i="1"/>
  <c r="H226" i="1"/>
  <c r="F226" i="1"/>
  <c r="D226" i="1"/>
  <c r="F230" i="1"/>
  <c r="H230" i="1"/>
  <c r="D230" i="1"/>
  <c r="F195" i="1"/>
  <c r="D195" i="1"/>
  <c r="H195" i="1"/>
  <c r="D196" i="1"/>
  <c r="F196" i="1"/>
  <c r="H196" i="1"/>
  <c r="H197" i="1"/>
  <c r="D197" i="1"/>
  <c r="F197" i="1"/>
  <c r="D199" i="1"/>
  <c r="F199" i="1"/>
  <c r="H199" i="1"/>
  <c r="F200" i="1"/>
  <c r="H200" i="1"/>
  <c r="D200" i="1"/>
  <c r="D201" i="1"/>
  <c r="F201" i="1"/>
  <c r="H201" i="1"/>
  <c r="H203" i="1"/>
  <c r="F203" i="1"/>
  <c r="D203" i="1"/>
  <c r="D204" i="1"/>
  <c r="F204" i="1"/>
  <c r="H204" i="1"/>
  <c r="F205" i="1"/>
  <c r="D205" i="1"/>
  <c r="H205" i="1"/>
  <c r="H210" i="1"/>
  <c r="D210" i="1"/>
  <c r="F210" i="1"/>
  <c r="H214" i="1"/>
  <c r="F214" i="1"/>
  <c r="D214" i="1"/>
  <c r="D216" i="1"/>
  <c r="F216" i="1"/>
  <c r="H216" i="1"/>
  <c r="D218" i="1"/>
  <c r="F218" i="1"/>
  <c r="H218" i="1"/>
  <c r="H223" i="1"/>
  <c r="F223" i="1"/>
  <c r="D223" i="1"/>
  <c r="D224" i="1"/>
  <c r="F224" i="1"/>
  <c r="H224" i="1"/>
  <c r="F227" i="1"/>
  <c r="D227" i="1"/>
  <c r="H227" i="1"/>
  <c r="D228" i="1"/>
  <c r="F228" i="1"/>
  <c r="H228" i="1"/>
  <c r="H231" i="1"/>
  <c r="D231" i="1"/>
  <c r="F231" i="1"/>
  <c r="F234" i="1"/>
  <c r="H234" i="1"/>
  <c r="D234" i="1"/>
  <c r="D236" i="1"/>
  <c r="H236" i="1"/>
  <c r="F236" i="1"/>
  <c r="H240" i="1"/>
  <c r="F240" i="1"/>
  <c r="D240" i="1"/>
  <c r="F208" i="1"/>
  <c r="D208" i="1"/>
  <c r="H208" i="1"/>
  <c r="D212" i="1"/>
  <c r="H212" i="1"/>
  <c r="F212" i="1"/>
  <c r="D220" i="1"/>
  <c r="F220" i="1"/>
  <c r="H220" i="1"/>
  <c r="C221" i="1" l="1"/>
  <c r="C232" i="1"/>
  <c r="C206" i="1"/>
  <c r="L9" i="25"/>
  <c r="I62" i="25"/>
  <c r="I30" i="25"/>
  <c r="I15" i="25"/>
  <c r="I44" i="25"/>
  <c r="I199" i="1"/>
  <c r="I197" i="1"/>
  <c r="N218" i="1"/>
  <c r="G236" i="1"/>
  <c r="E216" i="1"/>
  <c r="M220" i="1"/>
  <c r="N210" i="1"/>
  <c r="G241" i="1"/>
  <c r="G205" i="1"/>
  <c r="M219" i="1"/>
  <c r="I242" i="1"/>
  <c r="E212" i="1"/>
  <c r="N223" i="1"/>
  <c r="N228" i="1"/>
  <c r="I196" i="1"/>
  <c r="N224" i="1"/>
  <c r="N217" i="1"/>
  <c r="E235" i="1"/>
  <c r="M234" i="1"/>
  <c r="N229" i="1"/>
  <c r="N226" i="1"/>
  <c r="N200" i="1"/>
  <c r="M214" i="1"/>
  <c r="M231" i="1"/>
  <c r="I240" i="1"/>
  <c r="E237" i="1"/>
  <c r="G202" i="1"/>
  <c r="G211" i="1"/>
  <c r="E209" i="1"/>
  <c r="E198" i="1"/>
  <c r="M203" i="1"/>
  <c r="E213" i="1"/>
  <c r="I230" i="1"/>
  <c r="G195" i="1"/>
  <c r="M201" i="1"/>
  <c r="E215" i="1"/>
  <c r="N227" i="1"/>
  <c r="G238" i="1"/>
  <c r="N239" i="1"/>
  <c r="N204" i="1"/>
  <c r="G225" i="1"/>
  <c r="M208" i="1"/>
  <c r="M194" i="1"/>
  <c r="E225" i="1"/>
  <c r="I227" i="1"/>
  <c r="M196" i="1"/>
  <c r="I209" i="1"/>
  <c r="I237" i="1"/>
  <c r="N238" i="1"/>
  <c r="N215" i="1"/>
  <c r="M218" i="1"/>
  <c r="G204" i="1"/>
  <c r="M205" i="1"/>
  <c r="I198" i="1"/>
  <c r="I234" i="1"/>
  <c r="G212" i="1"/>
  <c r="N219" i="1"/>
  <c r="I210" i="1"/>
  <c r="N194" i="1"/>
  <c r="M199" i="1"/>
  <c r="N203" i="1"/>
  <c r="M212" i="1"/>
  <c r="G237" i="1"/>
  <c r="I212" i="1"/>
  <c r="M226" i="1"/>
  <c r="M200" i="1"/>
  <c r="G228" i="1"/>
  <c r="I236" i="1"/>
  <c r="M239" i="1"/>
  <c r="I216" i="1"/>
  <c r="N237" i="1"/>
  <c r="N211" i="1"/>
  <c r="N205" i="1"/>
  <c r="M213" i="1"/>
  <c r="M209" i="1"/>
  <c r="E223" i="1"/>
  <c r="G226" i="1"/>
  <c r="N230" i="1"/>
  <c r="N198" i="1"/>
  <c r="I202" i="1"/>
  <c r="E199" i="1"/>
  <c r="I195" i="1"/>
  <c r="N196" i="1"/>
  <c r="N197" i="1"/>
  <c r="E200" i="1"/>
  <c r="G201" i="1"/>
  <c r="I203" i="1"/>
  <c r="E211" i="1"/>
  <c r="I219" i="1"/>
  <c r="M215" i="1"/>
  <c r="I224" i="1"/>
  <c r="E228" i="1"/>
  <c r="G214" i="1"/>
  <c r="E227" i="1"/>
  <c r="G217" i="1"/>
  <c r="I218" i="1"/>
  <c r="E242" i="1"/>
  <c r="M238" i="1"/>
  <c r="N235" i="1"/>
  <c r="N236" i="1"/>
  <c r="E231" i="1"/>
  <c r="G239" i="1"/>
  <c r="E234" i="1"/>
  <c r="N216" i="1"/>
  <c r="N240" i="1"/>
  <c r="M210" i="1"/>
  <c r="M204" i="1"/>
  <c r="E229" i="1"/>
  <c r="I194" i="1"/>
  <c r="E241" i="1"/>
  <c r="I225" i="1"/>
  <c r="I220" i="1"/>
  <c r="G208" i="1"/>
  <c r="I205" i="1"/>
  <c r="E205" i="1"/>
  <c r="I213" i="1"/>
  <c r="G209" i="1"/>
  <c r="N209" i="1"/>
  <c r="G223" i="1"/>
  <c r="E226" i="1"/>
  <c r="I226" i="1"/>
  <c r="G230" i="1"/>
  <c r="G198" i="1"/>
  <c r="M198" i="1"/>
  <c r="E202" i="1"/>
  <c r="G199" i="1"/>
  <c r="N199" i="1"/>
  <c r="E195" i="1"/>
  <c r="E196" i="1"/>
  <c r="G196" i="1"/>
  <c r="E197" i="1"/>
  <c r="G200" i="1"/>
  <c r="I200" i="1"/>
  <c r="I201" i="1"/>
  <c r="G203" i="1"/>
  <c r="E203" i="1"/>
  <c r="I211" i="1"/>
  <c r="G219" i="1"/>
  <c r="E219" i="1"/>
  <c r="G215" i="1"/>
  <c r="I215" i="1"/>
  <c r="M224" i="1"/>
  <c r="M228" i="1"/>
  <c r="I228" i="1"/>
  <c r="E214" i="1"/>
  <c r="G227" i="1"/>
  <c r="M227" i="1"/>
  <c r="I217" i="1"/>
  <c r="G218" i="1"/>
  <c r="E218" i="1"/>
  <c r="G242" i="1"/>
  <c r="E238" i="1"/>
  <c r="I238" i="1"/>
  <c r="G235" i="1"/>
  <c r="M236" i="1"/>
  <c r="E236" i="1"/>
  <c r="I231" i="1"/>
  <c r="I239" i="1"/>
  <c r="E239" i="1"/>
  <c r="N234" i="1"/>
  <c r="G216" i="1"/>
  <c r="M216" i="1"/>
  <c r="G240" i="1"/>
  <c r="E210" i="1"/>
  <c r="G210" i="1"/>
  <c r="I204" i="1"/>
  <c r="E204" i="1"/>
  <c r="G229" i="1"/>
  <c r="G194" i="1"/>
  <c r="E194" i="1"/>
  <c r="M241" i="1"/>
  <c r="M237" i="1"/>
  <c r="N225" i="1"/>
  <c r="M225" i="1"/>
  <c r="E220" i="1"/>
  <c r="G220" i="1"/>
  <c r="N212" i="1"/>
  <c r="N208" i="1"/>
  <c r="N213" i="1"/>
  <c r="I223" i="1"/>
  <c r="M230" i="1"/>
  <c r="M202" i="1"/>
  <c r="M195" i="1"/>
  <c r="G197" i="1"/>
  <c r="E201" i="1"/>
  <c r="E224" i="1"/>
  <c r="I214" i="1"/>
  <c r="E217" i="1"/>
  <c r="M242" i="1"/>
  <c r="M235" i="1"/>
  <c r="N231" i="1"/>
  <c r="M240" i="1"/>
  <c r="M229" i="1"/>
  <c r="I241" i="1"/>
  <c r="N220" i="1"/>
  <c r="I208" i="1"/>
  <c r="G213" i="1"/>
  <c r="M223" i="1"/>
  <c r="E230" i="1"/>
  <c r="N202" i="1"/>
  <c r="N195" i="1"/>
  <c r="M197" i="1"/>
  <c r="N201" i="1"/>
  <c r="M211" i="1"/>
  <c r="G224" i="1"/>
  <c r="N214" i="1"/>
  <c r="M217" i="1"/>
  <c r="N242" i="1"/>
  <c r="I235" i="1"/>
  <c r="G231" i="1"/>
  <c r="G234" i="1"/>
  <c r="E240" i="1"/>
  <c r="I229" i="1"/>
  <c r="N241" i="1"/>
  <c r="E208" i="1"/>
  <c r="M244" i="1" l="1"/>
  <c r="B13" i="24" s="1"/>
  <c r="H178" i="1"/>
  <c r="D178" i="1"/>
  <c r="F178" i="1"/>
  <c r="F172" i="1"/>
  <c r="H172" i="1"/>
  <c r="D172" i="1"/>
  <c r="D168" i="1"/>
  <c r="F168" i="1"/>
  <c r="H168" i="1"/>
  <c r="H158" i="1"/>
  <c r="D158" i="1"/>
  <c r="F158" i="1"/>
  <c r="F154" i="1"/>
  <c r="H154" i="1"/>
  <c r="D154" i="1"/>
  <c r="D150" i="1"/>
  <c r="F150" i="1"/>
  <c r="H150" i="1"/>
  <c r="H140" i="1"/>
  <c r="D140" i="1"/>
  <c r="F140" i="1"/>
  <c r="F136" i="1"/>
  <c r="H136" i="1"/>
  <c r="D136" i="1"/>
  <c r="D183" i="1"/>
  <c r="F183" i="1"/>
  <c r="H183" i="1"/>
  <c r="H173" i="1"/>
  <c r="D173" i="1"/>
  <c r="F173" i="1"/>
  <c r="F169" i="1"/>
  <c r="H169" i="1"/>
  <c r="D169" i="1"/>
  <c r="D165" i="1"/>
  <c r="F165" i="1"/>
  <c r="H165" i="1"/>
  <c r="H155" i="1"/>
  <c r="D155" i="1"/>
  <c r="F155" i="1"/>
  <c r="F151" i="1"/>
  <c r="H151" i="1"/>
  <c r="D151" i="1"/>
  <c r="D145" i="1"/>
  <c r="F145" i="1"/>
  <c r="H145" i="1"/>
  <c r="H137" i="1"/>
  <c r="D137" i="1"/>
  <c r="F137" i="1"/>
  <c r="H184" i="1"/>
  <c r="D184" i="1"/>
  <c r="F184" i="1"/>
  <c r="F180" i="1"/>
  <c r="H180" i="1"/>
  <c r="D180" i="1"/>
  <c r="D170" i="1"/>
  <c r="F170" i="1"/>
  <c r="H170" i="1"/>
  <c r="H166" i="1"/>
  <c r="D166" i="1"/>
  <c r="F166" i="1"/>
  <c r="F160" i="1"/>
  <c r="H160" i="1"/>
  <c r="D160" i="1"/>
  <c r="D152" i="1"/>
  <c r="F152" i="1"/>
  <c r="H152" i="1"/>
  <c r="H146" i="1"/>
  <c r="D146" i="1"/>
  <c r="F146" i="1"/>
  <c r="F142" i="1"/>
  <c r="H142" i="1"/>
  <c r="D142" i="1"/>
  <c r="F181" i="1"/>
  <c r="H181" i="1"/>
  <c r="D181" i="1"/>
  <c r="D177" i="1"/>
  <c r="H177" i="1"/>
  <c r="F177" i="1"/>
  <c r="H171" i="1"/>
  <c r="D171" i="1"/>
  <c r="F171" i="1"/>
  <c r="F161" i="1"/>
  <c r="H161" i="1"/>
  <c r="D161" i="1"/>
  <c r="D157" i="1"/>
  <c r="F157" i="1"/>
  <c r="H157" i="1"/>
  <c r="H153" i="1"/>
  <c r="D153" i="1"/>
  <c r="F153" i="1"/>
  <c r="F143" i="1"/>
  <c r="H143" i="1"/>
  <c r="D143" i="1"/>
  <c r="D139" i="1"/>
  <c r="F139" i="1"/>
  <c r="H139" i="1"/>
  <c r="I160" i="1"/>
  <c r="N151" i="1"/>
  <c r="I173" i="1"/>
  <c r="N169" i="1"/>
  <c r="E157" i="1"/>
  <c r="G183" i="1"/>
  <c r="D159" i="1"/>
  <c r="F159" i="1"/>
  <c r="H159" i="1"/>
  <c r="N159" i="1"/>
  <c r="I141" i="1"/>
  <c r="D141" i="1"/>
  <c r="F141" i="1"/>
  <c r="H141" i="1"/>
  <c r="N146" i="1"/>
  <c r="G145" i="1"/>
  <c r="G161" i="1"/>
  <c r="N181" i="1"/>
  <c r="E137" i="1"/>
  <c r="G154" i="1"/>
  <c r="N172" i="1"/>
  <c r="M168" i="1"/>
  <c r="N158" i="1"/>
  <c r="G142" i="1"/>
  <c r="M184" i="1"/>
  <c r="I177" i="1"/>
  <c r="E170" i="1"/>
  <c r="G143" i="1"/>
  <c r="D162" i="1"/>
  <c r="F162" i="1"/>
  <c r="H162" i="1"/>
  <c r="G162" i="1"/>
  <c r="G153" i="1"/>
  <c r="N171" i="1"/>
  <c r="G140" i="1"/>
  <c r="H167" i="1"/>
  <c r="D167" i="1"/>
  <c r="F167" i="1"/>
  <c r="M167" i="1"/>
  <c r="I155" i="1"/>
  <c r="I178" i="1"/>
  <c r="I180" i="1"/>
  <c r="G166" i="1"/>
  <c r="G139" i="1"/>
  <c r="G152" i="1"/>
  <c r="D182" i="1"/>
  <c r="M182" i="1"/>
  <c r="F182" i="1"/>
  <c r="H182" i="1"/>
  <c r="D144" i="1"/>
  <c r="F144" i="1"/>
  <c r="M144" i="1"/>
  <c r="H144" i="1"/>
  <c r="D179" i="1"/>
  <c r="N179" i="1"/>
  <c r="F179" i="1"/>
  <c r="H179" i="1"/>
  <c r="F176" i="1"/>
  <c r="H176" i="1"/>
  <c r="D176" i="1"/>
  <c r="F156" i="1"/>
  <c r="H156" i="1"/>
  <c r="E156" i="1"/>
  <c r="D156" i="1"/>
  <c r="F138" i="1"/>
  <c r="I138" i="1"/>
  <c r="H138" i="1"/>
  <c r="D138" i="1"/>
  <c r="H147" i="1"/>
  <c r="G147" i="1"/>
  <c r="D147" i="1"/>
  <c r="F147" i="1"/>
  <c r="I136" i="1"/>
  <c r="E150" i="1" l="1"/>
  <c r="C148" i="1"/>
  <c r="E165" i="1"/>
  <c r="C163" i="1"/>
  <c r="I176" i="1"/>
  <c r="C174" i="1"/>
  <c r="I171" i="1"/>
  <c r="I137" i="1"/>
  <c r="E172" i="1"/>
  <c r="I146" i="1"/>
  <c r="E184" i="1"/>
  <c r="N177" i="1"/>
  <c r="I184" i="1"/>
  <c r="E183" i="1"/>
  <c r="N184" i="1"/>
  <c r="G171" i="1"/>
  <c r="E171" i="1"/>
  <c r="E154" i="1"/>
  <c r="M157" i="1"/>
  <c r="E151" i="1"/>
  <c r="I158" i="1"/>
  <c r="E158" i="1"/>
  <c r="M161" i="1"/>
  <c r="M166" i="1"/>
  <c r="I166" i="1"/>
  <c r="I169" i="1"/>
  <c r="E166" i="1"/>
  <c r="N166" i="1"/>
  <c r="E169" i="1"/>
  <c r="I161" i="1"/>
  <c r="N157" i="1"/>
  <c r="G158" i="1"/>
  <c r="I157" i="1"/>
  <c r="N160" i="1"/>
  <c r="N137" i="1"/>
  <c r="G136" i="1"/>
  <c r="M136" i="1"/>
  <c r="E140" i="1"/>
  <c r="M141" i="1"/>
  <c r="G178" i="1"/>
  <c r="E143" i="1"/>
  <c r="I143" i="1"/>
  <c r="N170" i="1"/>
  <c r="N138" i="1"/>
  <c r="N152" i="1"/>
  <c r="N178" i="1"/>
  <c r="E167" i="1"/>
  <c r="I153" i="1"/>
  <c r="M143" i="1"/>
  <c r="M147" i="1"/>
  <c r="G170" i="1"/>
  <c r="N176" i="1"/>
  <c r="M158" i="1"/>
  <c r="E182" i="1"/>
  <c r="M172" i="1"/>
  <c r="M137" i="1"/>
  <c r="E136" i="1"/>
  <c r="N161" i="1"/>
  <c r="G146" i="1"/>
  <c r="E141" i="1"/>
  <c r="G179" i="1"/>
  <c r="M138" i="1"/>
  <c r="M169" i="1"/>
  <c r="M151" i="1"/>
  <c r="N147" i="1"/>
  <c r="I159" i="1"/>
  <c r="I152" i="1"/>
  <c r="M152" i="1"/>
  <c r="M178" i="1"/>
  <c r="N182" i="1"/>
  <c r="E152" i="1"/>
  <c r="E178" i="1"/>
  <c r="N167" i="1"/>
  <c r="N143" i="1"/>
  <c r="I147" i="1"/>
  <c r="I170" i="1"/>
  <c r="G176" i="1"/>
  <c r="E168" i="1"/>
  <c r="G172" i="1"/>
  <c r="G181" i="1"/>
  <c r="N145" i="1"/>
  <c r="E146" i="1"/>
  <c r="E179" i="1"/>
  <c r="E138" i="1"/>
  <c r="E173" i="1"/>
  <c r="I151" i="1"/>
  <c r="N155" i="1"/>
  <c r="N142" i="1"/>
  <c r="I165" i="1"/>
  <c r="G156" i="1"/>
  <c r="M156" i="1"/>
  <c r="G144" i="1"/>
  <c r="N150" i="1"/>
  <c r="G150" i="1"/>
  <c r="N139" i="1"/>
  <c r="E139" i="1"/>
  <c r="M177" i="1"/>
  <c r="E142" i="1"/>
  <c r="I142" i="1"/>
  <c r="M165" i="1"/>
  <c r="I168" i="1"/>
  <c r="M154" i="1"/>
  <c r="M145" i="1"/>
  <c r="G159" i="1"/>
  <c r="I156" i="1"/>
  <c r="E144" i="1"/>
  <c r="M173" i="1"/>
  <c r="I150" i="1"/>
  <c r="I139" i="1"/>
  <c r="M180" i="1"/>
  <c r="E155" i="1"/>
  <c r="G167" i="1"/>
  <c r="M140" i="1"/>
  <c r="N140" i="1"/>
  <c r="M171" i="1"/>
  <c r="E153" i="1"/>
  <c r="M153" i="1"/>
  <c r="E162" i="1"/>
  <c r="E147" i="1"/>
  <c r="M170" i="1"/>
  <c r="G177" i="1"/>
  <c r="E177" i="1"/>
  <c r="G184" i="1"/>
  <c r="E176" i="1"/>
  <c r="M176" i="1"/>
  <c r="M142" i="1"/>
  <c r="N165" i="1"/>
  <c r="G182" i="1"/>
  <c r="N168" i="1"/>
  <c r="G168" i="1"/>
  <c r="I172" i="1"/>
  <c r="N154" i="1"/>
  <c r="I154" i="1"/>
  <c r="G137" i="1"/>
  <c r="I181" i="1"/>
  <c r="M181" i="1"/>
  <c r="N136" i="1"/>
  <c r="E161" i="1"/>
  <c r="E145" i="1"/>
  <c r="I145" i="1"/>
  <c r="M146" i="1"/>
  <c r="G141" i="1"/>
  <c r="N141" i="1"/>
  <c r="E159" i="1"/>
  <c r="N156" i="1"/>
  <c r="M179" i="1"/>
  <c r="I183" i="1"/>
  <c r="M183" i="1"/>
  <c r="G157" i="1"/>
  <c r="I144" i="1"/>
  <c r="N144" i="1"/>
  <c r="G138" i="1"/>
  <c r="G169" i="1"/>
  <c r="N173" i="1"/>
  <c r="G173" i="1"/>
  <c r="G151" i="1"/>
  <c r="E160" i="1"/>
  <c r="M160" i="1"/>
  <c r="M150" i="1"/>
  <c r="M139" i="1"/>
  <c r="N180" i="1"/>
  <c r="M162" i="1"/>
  <c r="N162" i="1"/>
  <c r="E180" i="1"/>
  <c r="G180" i="1"/>
  <c r="G155" i="1"/>
  <c r="M155" i="1"/>
  <c r="I140" i="1"/>
  <c r="N153" i="1"/>
  <c r="I162" i="1"/>
  <c r="G165" i="1"/>
  <c r="E181" i="1"/>
  <c r="M159" i="1"/>
  <c r="N183" i="1"/>
  <c r="G160" i="1"/>
  <c r="I167" i="1"/>
  <c r="I182" i="1"/>
  <c r="I179" i="1"/>
  <c r="M186" i="1" l="1"/>
  <c r="B12" i="24" s="1"/>
  <c r="C53" i="7"/>
  <c r="D53" i="7"/>
  <c r="G53" i="7" l="1"/>
  <c r="N46" i="1"/>
  <c r="M46" i="1"/>
  <c r="D80" i="1"/>
  <c r="F80" i="1"/>
  <c r="H80" i="1"/>
  <c r="H75" i="1"/>
  <c r="D75" i="1"/>
  <c r="F75" i="1"/>
  <c r="F82" i="1"/>
  <c r="H82" i="1"/>
  <c r="D82" i="1"/>
  <c r="F72" i="1"/>
  <c r="H72" i="1"/>
  <c r="D72" i="1"/>
  <c r="C83" i="1"/>
  <c r="H78" i="1"/>
  <c r="F78" i="1"/>
  <c r="D78" i="1"/>
  <c r="D76" i="1"/>
  <c r="H76" i="1"/>
  <c r="F76" i="1"/>
  <c r="I75" i="1"/>
  <c r="E76" i="1"/>
  <c r="H77" i="1"/>
  <c r="F77" i="1"/>
  <c r="N77" i="1"/>
  <c r="D77" i="1"/>
  <c r="G72" i="1"/>
  <c r="H71" i="1"/>
  <c r="D71" i="1"/>
  <c r="F71" i="1"/>
  <c r="D81" i="1"/>
  <c r="F81" i="1"/>
  <c r="H81" i="1"/>
  <c r="G81" i="1"/>
  <c r="N78" i="1"/>
  <c r="G80" i="1"/>
  <c r="D74" i="1"/>
  <c r="F74" i="1"/>
  <c r="M74" i="1"/>
  <c r="H74" i="1"/>
  <c r="F73" i="1"/>
  <c r="D73" i="1"/>
  <c r="H73" i="1"/>
  <c r="M73" i="1"/>
  <c r="G71" i="1"/>
  <c r="F79" i="1"/>
  <c r="D79" i="1"/>
  <c r="H79" i="1"/>
  <c r="G79" i="1"/>
  <c r="G76" i="1" l="1"/>
  <c r="N76" i="1"/>
  <c r="I74" i="1"/>
  <c r="N79" i="1"/>
  <c r="I79" i="1"/>
  <c r="E74" i="1"/>
  <c r="E78" i="1"/>
  <c r="M79" i="1"/>
  <c r="E71" i="1"/>
  <c r="M71" i="1"/>
  <c r="N71" i="1"/>
  <c r="I71" i="1"/>
  <c r="M77" i="1"/>
  <c r="N80" i="1"/>
  <c r="I73" i="1"/>
  <c r="E80" i="1"/>
  <c r="M76" i="1"/>
  <c r="I77" i="1"/>
  <c r="G73" i="1"/>
  <c r="G78" i="1"/>
  <c r="G77" i="1"/>
  <c r="N82" i="1"/>
  <c r="E77" i="1"/>
  <c r="N73" i="1"/>
  <c r="I76" i="1"/>
  <c r="I82" i="1"/>
  <c r="N81" i="1"/>
  <c r="M80" i="1"/>
  <c r="E73" i="1"/>
  <c r="I78" i="1"/>
  <c r="M78" i="1"/>
  <c r="E82" i="1"/>
  <c r="E81" i="1"/>
  <c r="I72" i="1"/>
  <c r="E75" i="1"/>
  <c r="G82" i="1"/>
  <c r="I81" i="1"/>
  <c r="M82" i="1"/>
  <c r="M81" i="1"/>
  <c r="E72" i="1"/>
  <c r="N75" i="1"/>
  <c r="I80" i="1"/>
  <c r="N72" i="1"/>
  <c r="M75" i="1"/>
  <c r="N74" i="1"/>
  <c r="M72" i="1"/>
  <c r="G75" i="1"/>
  <c r="E79" i="1"/>
  <c r="G74" i="1"/>
  <c r="M128" i="1" l="1"/>
  <c r="B11" i="24" s="1"/>
  <c r="C54" i="7"/>
  <c r="C55" i="7"/>
  <c r="N47" i="1"/>
  <c r="N48" i="1"/>
  <c r="D54" i="7" l="1"/>
  <c r="G54" i="7" s="1"/>
  <c r="M47" i="1"/>
  <c r="M48" i="1"/>
  <c r="D55" i="7"/>
  <c r="G55" i="7" s="1"/>
  <c r="M62" i="1" l="1"/>
  <c r="B10" i="24" s="1"/>
  <c r="B15" i="24" s="1"/>
</calcChain>
</file>

<file path=xl/sharedStrings.xml><?xml version="1.0" encoding="utf-8"?>
<sst xmlns="http://schemas.openxmlformats.org/spreadsheetml/2006/main" count="320" uniqueCount="95">
  <si>
    <t>Percentage increase</t>
  </si>
  <si>
    <t>Expenditure</t>
  </si>
  <si>
    <t xml:space="preserve"> </t>
  </si>
  <si>
    <t>12 months</t>
  </si>
  <si>
    <t>SAPS</t>
  </si>
  <si>
    <t>Public Service Act and Educators Employment Act</t>
  </si>
  <si>
    <t>Defence Act, 2002</t>
  </si>
  <si>
    <t>Defence</t>
  </si>
  <si>
    <t>Total</t>
  </si>
  <si>
    <t>SMS A</t>
  </si>
  <si>
    <t>SMS B</t>
  </si>
  <si>
    <t>SMS C</t>
  </si>
  <si>
    <t>SMS D</t>
  </si>
  <si>
    <t>No of members</t>
  </si>
  <si>
    <t>PS Act</t>
  </si>
  <si>
    <t>Police</t>
  </si>
  <si>
    <t>Cor Services</t>
  </si>
  <si>
    <t>TRANSLATION KEY</t>
  </si>
  <si>
    <t>Director</t>
  </si>
  <si>
    <t>Level 13</t>
  </si>
  <si>
    <t>Chief Director</t>
  </si>
  <si>
    <t>Level 14</t>
  </si>
  <si>
    <t>DDG</t>
  </si>
  <si>
    <t>Level 15</t>
  </si>
  <si>
    <t>DG</t>
  </si>
  <si>
    <t>Level 16</t>
  </si>
  <si>
    <t>FULL-TIME SMS MEMBERS</t>
  </si>
  <si>
    <t>DIRECTOR</t>
  </si>
  <si>
    <t xml:space="preserve">CHIEF DIRECTOR </t>
  </si>
  <si>
    <t>DEPUTY DIRECTOR-GENERAL</t>
  </si>
  <si>
    <t>DIRECTOR-GENERAL</t>
  </si>
  <si>
    <t>SMS MEMBERS EMPLOYED IN A 3/8TH CAPACITY</t>
  </si>
  <si>
    <t>SMS MEMBERS EMPLOYED IN A 5/8TH CAPACITY</t>
  </si>
  <si>
    <t>SMS MEMBERS EMPLOYED IN A 6/8TH CAPACITY</t>
  </si>
  <si>
    <t xml:space="preserve">Level </t>
  </si>
  <si>
    <t>Deputy Director-</t>
  </si>
  <si>
    <t>General</t>
  </si>
  <si>
    <t xml:space="preserve">P </t>
  </si>
  <si>
    <t>Director-General</t>
  </si>
  <si>
    <t>FULL-TIME CAPACITY</t>
  </si>
  <si>
    <t>3/8th CAPACITY</t>
  </si>
  <si>
    <t>5/8th CAPACITY</t>
  </si>
  <si>
    <t>6/8th CAPACITY</t>
  </si>
  <si>
    <t>As approved</t>
  </si>
  <si>
    <t xml:space="preserve">by MPSA </t>
  </si>
  <si>
    <t xml:space="preserve">Add level -  </t>
  </si>
  <si>
    <t>Personal</t>
  </si>
  <si>
    <t>Personnel number</t>
  </si>
  <si>
    <t>Other</t>
  </si>
  <si>
    <t>Def. PSAPs</t>
  </si>
  <si>
    <r>
      <t xml:space="preserve">SMS MEMBERS EMPLOYED IN TERMS OF THE </t>
    </r>
    <r>
      <rPr>
        <b/>
        <u/>
        <sz val="12"/>
        <rFont val="Arial"/>
        <family val="2"/>
      </rPr>
      <t xml:space="preserve">PUBLIC SERVICE ACT, 1994 </t>
    </r>
  </si>
  <si>
    <r>
      <t xml:space="preserve">SMS MEMBERS EMPLOYED IN TERMS OF THE </t>
    </r>
    <r>
      <rPr>
        <b/>
        <u/>
        <sz val="12"/>
        <rFont val="Arial"/>
        <family val="2"/>
      </rPr>
      <t>PUBLIC SERVICE ACT, 1994</t>
    </r>
  </si>
  <si>
    <r>
      <t>Level 15</t>
    </r>
    <r>
      <rPr>
        <sz val="6"/>
        <color indexed="14"/>
        <rFont val="Arial"/>
        <family val="2"/>
      </rPr>
      <t xml:space="preserve"> (incl SAPS add level) </t>
    </r>
  </si>
  <si>
    <r>
      <rPr>
        <b/>
        <u/>
        <sz val="10"/>
        <color rgb="FFFF0000"/>
        <rFont val="Arial"/>
        <family val="2"/>
      </rPr>
      <t>Check</t>
    </r>
    <r>
      <rPr>
        <b/>
        <sz val="10"/>
        <color rgb="FFFF0000"/>
        <rFont val="Arial"/>
        <family val="2"/>
      </rPr>
      <t xml:space="preserve">  not to be printed</t>
    </r>
  </si>
  <si>
    <t>Revised 3/8th package (rounded)</t>
  </si>
  <si>
    <t>Existing 3/8th package (rounded)</t>
  </si>
  <si>
    <t>Existing 5/8th package (rounded)</t>
  </si>
  <si>
    <t>Revised 5/8th package (rounded)</t>
  </si>
  <si>
    <t>Existing 6/8th package (rounded)</t>
  </si>
  <si>
    <t>Revised 6/8th package (rounded)</t>
  </si>
  <si>
    <t>Check (adjustment)</t>
  </si>
  <si>
    <t>SMS level</t>
  </si>
  <si>
    <r>
      <rPr>
        <b/>
        <u/>
        <sz val="14"/>
        <color rgb="FF00B050"/>
        <rFont val="Arial"/>
        <family val="2"/>
      </rPr>
      <t>Correctional Services Act, 1998</t>
    </r>
    <r>
      <rPr>
        <b/>
        <sz val="14"/>
        <color rgb="FF00B050"/>
        <rFont val="Arial"/>
        <family val="2"/>
      </rPr>
      <t xml:space="preserve"> </t>
    </r>
  </si>
  <si>
    <t>(SMS Level 13)</t>
  </si>
  <si>
    <t>(SMS Level 14)</t>
  </si>
  <si>
    <t>(SMS Level 15)</t>
  </si>
  <si>
    <t>(SMS Level 16)</t>
  </si>
  <si>
    <t xml:space="preserve">TCE package on                   </t>
  </si>
  <si>
    <t xml:space="preserve">Revised TCE package wef         </t>
  </si>
  <si>
    <t xml:space="preserve">General PS </t>
  </si>
  <si>
    <t>DCS</t>
  </si>
  <si>
    <t>Defence Act</t>
  </si>
  <si>
    <t>P</t>
  </si>
  <si>
    <t>Public Service</t>
  </si>
  <si>
    <t>Salary level</t>
  </si>
  <si>
    <t>Add level for SAPS</t>
  </si>
  <si>
    <t>SAPS add level</t>
  </si>
  <si>
    <t>% members on minimum</t>
  </si>
  <si>
    <t>% members on maximum</t>
  </si>
  <si>
    <t># members on level</t>
  </si>
  <si>
    <t>Costing model: SMS Review</t>
  </si>
  <si>
    <t>Gap</t>
  </si>
  <si>
    <t>3,3% COLA</t>
  </si>
  <si>
    <t>NPCA pa</t>
  </si>
  <si>
    <t>Sl 13-16</t>
  </si>
  <si>
    <t>SMS REMUNERATION SCALES  WITH EFFECT FROM 1 APRIL 2023: SMS MEMBERS EMPLOYED IN TERMS OF THE PUBLIC SERVICE ACT, 1994</t>
  </si>
  <si>
    <t xml:space="preserve"> 31 March 2023</t>
  </si>
  <si>
    <t xml:space="preserve"> 1 April 2023</t>
  </si>
  <si>
    <t>Appendix A to DPSA Circular 22 of 2023</t>
  </si>
  <si>
    <t>Existing package on 31 March 2023</t>
  </si>
  <si>
    <t>Revised Full-time package wef 1 April 2023 (rounded)</t>
  </si>
  <si>
    <t>Appendix B to DPSA Circular 22 of 2023</t>
  </si>
  <si>
    <t>Appendix C to DPSA Circular 22 of 2023</t>
  </si>
  <si>
    <t>Appendix D to DPSA Circular 22 of 2023</t>
  </si>
  <si>
    <t>Appendix E to DPSA Circular 22 of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</si>
</sst>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%"/>
    <numFmt numFmtId="165" formatCode="0.0%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u/>
      <sz val="14"/>
      <color indexed="10"/>
      <name val="Arial"/>
      <family val="2"/>
    </font>
    <font>
      <b/>
      <u/>
      <sz val="12"/>
      <color indexed="10"/>
      <name val="Arial"/>
      <family val="2"/>
    </font>
    <font>
      <b/>
      <u/>
      <sz val="12"/>
      <color indexed="18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56"/>
      <name val="Arial"/>
      <family val="2"/>
    </font>
    <font>
      <sz val="10"/>
      <color indexed="14"/>
      <name val="Arial"/>
      <family val="2"/>
    </font>
    <font>
      <sz val="6"/>
      <color indexed="14"/>
      <name val="Arial"/>
      <family val="2"/>
    </font>
    <font>
      <b/>
      <sz val="14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2"/>
      <color rgb="FFFF6600"/>
      <name val="Arial"/>
      <family val="2"/>
    </font>
    <font>
      <b/>
      <u/>
      <sz val="14"/>
      <color rgb="FF00B050"/>
      <name val="Arial"/>
      <family val="2"/>
    </font>
    <font>
      <b/>
      <sz val="14"/>
      <color rgb="FF00B050"/>
      <name val="Arial"/>
      <family val="2"/>
    </font>
    <font>
      <b/>
      <sz val="20"/>
      <color rgb="FF0000FF"/>
      <name val="Arial"/>
      <family val="2"/>
    </font>
    <font>
      <b/>
      <sz val="14"/>
      <color rgb="FFFF6600"/>
      <name val="Arial"/>
      <family val="2"/>
    </font>
    <font>
      <b/>
      <sz val="10"/>
      <name val="Arial Narrow"/>
      <family val="2"/>
    </font>
    <font>
      <b/>
      <sz val="10"/>
      <color rgb="FF0000FF"/>
      <name val="Arial"/>
      <family val="2"/>
    </font>
    <font>
      <b/>
      <sz val="10"/>
      <color rgb="FF00B050"/>
      <name val="Arial"/>
      <family val="2"/>
    </font>
    <font>
      <b/>
      <sz val="10"/>
      <color theme="5" tint="-0.499984740745262"/>
      <name val="Arial"/>
      <family val="2"/>
    </font>
    <font>
      <sz val="10"/>
      <color rgb="FFFF0000"/>
      <name val="Arial"/>
      <family val="2"/>
    </font>
    <font>
      <sz val="10"/>
      <color theme="3" tint="0.39997558519241921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000000"/>
      <name val="Calibri"/>
      <family val="2"/>
    </font>
    <font>
      <b/>
      <sz val="12"/>
      <color rgb="FF0000FF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3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0" fontId="0" fillId="0" borderId="0" xfId="1" applyNumberFormat="1" applyFont="1" applyBorder="1"/>
    <xf numFmtId="3" fontId="4" fillId="0" borderId="0" xfId="0" applyNumberFormat="1" applyFont="1"/>
    <xf numFmtId="0" fontId="0" fillId="0" borderId="0" xfId="0" applyAlignment="1">
      <alignment vertical="center"/>
    </xf>
    <xf numFmtId="10" fontId="0" fillId="0" borderId="0" xfId="1" applyNumberFormat="1" applyFont="1" applyAlignment="1">
      <alignment horizontal="left" indent="5"/>
    </xf>
    <xf numFmtId="10" fontId="0" fillId="0" borderId="0" xfId="1" applyNumberFormat="1" applyFont="1"/>
    <xf numFmtId="0" fontId="5" fillId="0" borderId="0" xfId="0" applyFont="1" applyAlignment="1">
      <alignment horizontal="center" vertical="top" wrapText="1"/>
    </xf>
    <xf numFmtId="164" fontId="0" fillId="0" borderId="0" xfId="1" applyNumberFormat="1" applyFont="1" applyAlignment="1">
      <alignment vertical="center"/>
    </xf>
    <xf numFmtId="3" fontId="10" fillId="0" borderId="2" xfId="0" applyNumberFormat="1" applyFont="1" applyBorder="1" applyAlignment="1">
      <alignment horizontal="center" vertical="center"/>
    </xf>
    <xf numFmtId="10" fontId="0" fillId="0" borderId="0" xfId="1" applyNumberFormat="1" applyFont="1" applyAlignment="1">
      <alignment vertical="center"/>
    </xf>
    <xf numFmtId="3" fontId="7" fillId="0" borderId="0" xfId="0" applyNumberFormat="1" applyFont="1" applyAlignment="1">
      <alignment horizontal="center"/>
    </xf>
    <xf numFmtId="3" fontId="5" fillId="0" borderId="0" xfId="0" applyNumberFormat="1" applyFont="1"/>
    <xf numFmtId="0" fontId="13" fillId="0" borderId="0" xfId="0" applyFont="1"/>
    <xf numFmtId="3" fontId="14" fillId="0" borderId="0" xfId="0" applyNumberFormat="1" applyFont="1"/>
    <xf numFmtId="0" fontId="3" fillId="0" borderId="1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8" fillId="0" borderId="0" xfId="0" applyFont="1"/>
    <xf numFmtId="10" fontId="11" fillId="0" borderId="1" xfId="1" applyNumberFormat="1" applyFont="1" applyBorder="1"/>
    <xf numFmtId="3" fontId="0" fillId="0" borderId="0" xfId="0" applyNumberFormat="1"/>
    <xf numFmtId="10" fontId="19" fillId="0" borderId="0" xfId="1" applyNumberFormat="1" applyFont="1" applyBorder="1" applyAlignment="1">
      <alignment horizontal="left" indent="5"/>
    </xf>
    <xf numFmtId="3" fontId="15" fillId="0" borderId="0" xfId="0" applyNumberFormat="1" applyFont="1"/>
    <xf numFmtId="3" fontId="16" fillId="0" borderId="1" xfId="0" applyNumberFormat="1" applyFont="1" applyBorder="1"/>
    <xf numFmtId="0" fontId="21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164" fontId="0" fillId="0" borderId="0" xfId="1" applyNumberFormat="1" applyFont="1" applyBorder="1" applyAlignment="1">
      <alignment vertical="center"/>
    </xf>
    <xf numFmtId="10" fontId="0" fillId="0" borderId="0" xfId="1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4" borderId="0" xfId="0" applyFont="1" applyFill="1" applyAlignment="1">
      <alignment horizontal="center"/>
    </xf>
    <xf numFmtId="10" fontId="19" fillId="0" borderId="0" xfId="1" applyNumberFormat="1" applyFont="1" applyFill="1" applyBorder="1" applyAlignment="1">
      <alignment horizontal="left" indent="5"/>
    </xf>
    <xf numFmtId="3" fontId="21" fillId="0" borderId="0" xfId="0" applyNumberFormat="1" applyFont="1"/>
    <xf numFmtId="3" fontId="15" fillId="5" borderId="0" xfId="0" applyNumberFormat="1" applyFont="1" applyFill="1"/>
    <xf numFmtId="3" fontId="16" fillId="0" borderId="15" xfId="0" applyNumberFormat="1" applyFont="1" applyBorder="1"/>
    <xf numFmtId="3" fontId="16" fillId="0" borderId="20" xfId="0" applyNumberFormat="1" applyFont="1" applyBorder="1"/>
    <xf numFmtId="3" fontId="21" fillId="5" borderId="0" xfId="0" applyNumberFormat="1" applyFont="1" applyFill="1"/>
    <xf numFmtId="0" fontId="28" fillId="0" borderId="1" xfId="0" applyFont="1" applyBorder="1"/>
    <xf numFmtId="3" fontId="15" fillId="6" borderId="0" xfId="0" applyNumberFormat="1" applyFont="1" applyFill="1"/>
    <xf numFmtId="0" fontId="30" fillId="0" borderId="0" xfId="0" applyFont="1"/>
    <xf numFmtId="0" fontId="31" fillId="0" borderId="0" xfId="0" applyFont="1" applyAlignment="1">
      <alignment horizontal="center" vertical="center" wrapText="1"/>
    </xf>
    <xf numFmtId="10" fontId="32" fillId="0" borderId="0" xfId="1" applyNumberFormat="1" applyFont="1" applyAlignment="1">
      <alignment horizontal="center" vertical="center"/>
    </xf>
    <xf numFmtId="0" fontId="28" fillId="0" borderId="1" xfId="0" applyFont="1" applyBorder="1" applyAlignment="1">
      <alignment wrapText="1"/>
    </xf>
    <xf numFmtId="3" fontId="18" fillId="0" borderId="0" xfId="0" applyNumberFormat="1" applyFont="1"/>
    <xf numFmtId="3" fontId="11" fillId="0" borderId="1" xfId="0" applyNumberFormat="1" applyFont="1" applyBorder="1"/>
    <xf numFmtId="3" fontId="11" fillId="0" borderId="6" xfId="0" applyNumberFormat="1" applyFont="1" applyBorder="1"/>
    <xf numFmtId="0" fontId="35" fillId="0" borderId="0" xfId="0" applyFont="1"/>
    <xf numFmtId="0" fontId="36" fillId="0" borderId="0" xfId="0" applyFont="1"/>
    <xf numFmtId="0" fontId="37" fillId="0" borderId="0" xfId="0" applyFont="1"/>
    <xf numFmtId="3" fontId="38" fillId="0" borderId="1" xfId="0" applyNumberFormat="1" applyFont="1" applyBorder="1"/>
    <xf numFmtId="3" fontId="6" fillId="0" borderId="20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3" fontId="6" fillId="0" borderId="22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3" fontId="34" fillId="0" borderId="0" xfId="0" applyNumberFormat="1" applyFont="1"/>
    <xf numFmtId="3" fontId="34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3" fillId="0" borderId="0" xfId="0" applyFont="1"/>
    <xf numFmtId="165" fontId="13" fillId="0" borderId="0" xfId="1" applyNumberFormat="1" applyFont="1" applyBorder="1"/>
    <xf numFmtId="165" fontId="0" fillId="0" borderId="0" xfId="1" applyNumberFormat="1" applyFont="1"/>
    <xf numFmtId="3" fontId="31" fillId="0" borderId="0" xfId="0" applyNumberFormat="1" applyFont="1"/>
    <xf numFmtId="9" fontId="0" fillId="0" borderId="0" xfId="1" applyFont="1"/>
    <xf numFmtId="9" fontId="2" fillId="0" borderId="0" xfId="1" applyFont="1"/>
    <xf numFmtId="0" fontId="2" fillId="0" borderId="0" xfId="0" applyFont="1"/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1" fillId="0" borderId="2" xfId="0" applyNumberFormat="1" applyFont="1" applyBorder="1" applyAlignment="1">
      <alignment horizontal="center" vertical="center"/>
    </xf>
    <xf numFmtId="165" fontId="41" fillId="0" borderId="12" xfId="0" applyNumberFormat="1" applyFont="1" applyBorder="1" applyAlignment="1">
      <alignment horizontal="center" vertical="center"/>
    </xf>
    <xf numFmtId="165" fontId="41" fillId="0" borderId="2" xfId="0" applyNumberFormat="1" applyFont="1" applyBorder="1" applyAlignment="1">
      <alignment horizontal="center" vertical="center"/>
    </xf>
    <xf numFmtId="165" fontId="42" fillId="0" borderId="12" xfId="0" applyNumberFormat="1" applyFont="1" applyBorder="1" applyAlignment="1">
      <alignment horizontal="center" vertical="center"/>
    </xf>
    <xf numFmtId="165" fontId="42" fillId="0" borderId="2" xfId="0" applyNumberFormat="1" applyFont="1" applyBorder="1" applyAlignment="1">
      <alignment horizontal="center" vertical="center"/>
    </xf>
    <xf numFmtId="10" fontId="43" fillId="0" borderId="0" xfId="1" applyNumberFormat="1" applyFont="1" applyBorder="1"/>
    <xf numFmtId="3" fontId="2" fillId="0" borderId="26" xfId="0" applyNumberFormat="1" applyFont="1" applyBorder="1" applyAlignment="1">
      <alignment horizontal="center"/>
    </xf>
    <xf numFmtId="165" fontId="0" fillId="0" borderId="0" xfId="1" applyNumberFormat="1" applyFont="1" applyBorder="1"/>
    <xf numFmtId="0" fontId="40" fillId="0" borderId="0" xfId="0" applyFont="1"/>
    <xf numFmtId="165" fontId="40" fillId="0" borderId="0" xfId="1" applyNumberFormat="1" applyFont="1"/>
    <xf numFmtId="0" fontId="40" fillId="0" borderId="0" xfId="0" applyFont="1" applyAlignment="1">
      <alignment horizontal="center" vertical="center" wrapText="1"/>
    </xf>
    <xf numFmtId="165" fontId="13" fillId="0" borderId="0" xfId="1" applyNumberFormat="1" applyFont="1" applyFill="1" applyBorder="1"/>
    <xf numFmtId="3" fontId="44" fillId="7" borderId="0" xfId="0" applyNumberFormat="1" applyFont="1" applyFill="1"/>
    <xf numFmtId="0" fontId="44" fillId="6" borderId="0" xfId="0" applyFont="1" applyFill="1" applyAlignment="1">
      <alignment horizontal="center"/>
    </xf>
    <xf numFmtId="3" fontId="44" fillId="0" borderId="0" xfId="0" applyNumberFormat="1" applyFont="1"/>
    <xf numFmtId="0" fontId="44" fillId="6" borderId="0" xfId="0" applyFont="1" applyFill="1"/>
    <xf numFmtId="10" fontId="14" fillId="11" borderId="1" xfId="1" applyNumberFormat="1" applyFont="1" applyFill="1" applyBorder="1"/>
    <xf numFmtId="3" fontId="34" fillId="11" borderId="0" xfId="0" applyNumberFormat="1" applyFont="1" applyFill="1" applyAlignment="1">
      <alignment horizontal="center"/>
    </xf>
    <xf numFmtId="165" fontId="48" fillId="12" borderId="2" xfId="3" applyNumberFormat="1" applyFont="1" applyFill="1" applyBorder="1" applyAlignment="1">
      <alignment horizontal="center" vertical="center" wrapText="1"/>
    </xf>
    <xf numFmtId="0" fontId="49" fillId="13" borderId="25" xfId="0" applyFont="1" applyFill="1" applyBorder="1" applyAlignment="1">
      <alignment horizontal="center" vertical="center" wrapText="1"/>
    </xf>
    <xf numFmtId="3" fontId="46" fillId="14" borderId="15" xfId="0" applyNumberFormat="1" applyFont="1" applyFill="1" applyBorder="1" applyAlignment="1">
      <alignment horizontal="center" vertical="center"/>
    </xf>
    <xf numFmtId="0" fontId="45" fillId="14" borderId="0" xfId="0" applyFont="1" applyFill="1" applyAlignment="1">
      <alignment horizontal="right" vertical="center"/>
    </xf>
    <xf numFmtId="0" fontId="47" fillId="0" borderId="2" xfId="0" applyFont="1" applyBorder="1" applyAlignment="1">
      <alignment vertical="center"/>
    </xf>
    <xf numFmtId="3" fontId="50" fillId="15" borderId="0" xfId="0" applyNumberFormat="1" applyFont="1" applyFill="1" applyAlignment="1">
      <alignment horizontal="right" vertical="center"/>
    </xf>
    <xf numFmtId="3" fontId="14" fillId="16" borderId="0" xfId="0" applyNumberFormat="1" applyFont="1" applyFill="1"/>
    <xf numFmtId="3" fontId="50" fillId="10" borderId="0" xfId="0" applyNumberFormat="1" applyFont="1" applyFill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0" fontId="12" fillId="9" borderId="0" xfId="0" applyFont="1" applyFill="1" applyAlignment="1">
      <alignment horizontal="center" vertical="center"/>
    </xf>
    <xf numFmtId="0" fontId="12" fillId="9" borderId="24" xfId="0" applyFont="1" applyFill="1" applyBorder="1" applyAlignment="1">
      <alignment horizontal="center" vertical="center"/>
    </xf>
    <xf numFmtId="0" fontId="12" fillId="9" borderId="20" xfId="0" applyFont="1" applyFill="1" applyBorder="1" applyAlignment="1">
      <alignment horizontal="center" vertical="center"/>
    </xf>
    <xf numFmtId="0" fontId="12" fillId="9" borderId="21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 wrapText="1"/>
    </xf>
    <xf numFmtId="0" fontId="12" fillId="9" borderId="2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9" fillId="0" borderId="0" xfId="0" applyFont="1" applyAlignment="1">
      <alignment horizontal="right"/>
    </xf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</cellXfs>
  <cellStyles count="4">
    <cellStyle name="Normal" xfId="0" builtinId="0"/>
    <cellStyle name="Normal 2" xfId="2" xr:uid="{00000000-0005-0000-0000-000001000000}"/>
    <cellStyle name="Percent" xfId="1" builtinId="5"/>
    <cellStyle name="Percent 2" xfId="3" xr:uid="{00000000-0005-0000-0000-000003000000}"/>
  </cellStyles>
  <dxfs count="0"/>
  <tableStyles count="0" defaultTableStyle="TableStyleMedium9" defaultPivotStyle="PivotStyleLight16"/>
  <colors>
    <mruColors>
      <color rgb="FFFF9900"/>
      <color rgb="FF00FF00"/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workbookViewId="0">
      <selection activeCell="B5" sqref="B5"/>
    </sheetView>
  </sheetViews>
  <sheetFormatPr defaultRowHeight="12.75" x14ac:dyDescent="0.2"/>
  <cols>
    <col min="1" max="1" width="16.28515625" customWidth="1"/>
    <col min="2" max="2" width="25.140625" customWidth="1"/>
    <col min="3" max="3" width="21.85546875" customWidth="1"/>
    <col min="4" max="4" width="16.7109375" customWidth="1"/>
    <col min="5" max="5" width="15.7109375" customWidth="1"/>
  </cols>
  <sheetData>
    <row r="1" spans="1:5" ht="26.25" x14ac:dyDescent="0.4">
      <c r="A1" s="77" t="s">
        <v>80</v>
      </c>
      <c r="E1" s="114"/>
    </row>
    <row r="2" spans="1:5" ht="11.45" customHeight="1" thickBot="1" x14ac:dyDescent="0.3">
      <c r="A2" s="68"/>
      <c r="E2" s="112"/>
    </row>
    <row r="3" spans="1:5" ht="13.5" thickBot="1" x14ac:dyDescent="0.25">
      <c r="A3" s="130" t="s">
        <v>0</v>
      </c>
      <c r="B3" s="66" t="s">
        <v>19</v>
      </c>
      <c r="C3" s="20">
        <v>0.03</v>
      </c>
      <c r="D3" s="109"/>
      <c r="E3" s="113"/>
    </row>
    <row r="4" spans="1:5" ht="13.5" thickBot="1" x14ac:dyDescent="0.25">
      <c r="A4" s="131"/>
      <c r="B4" s="66" t="s">
        <v>21</v>
      </c>
      <c r="C4" s="20">
        <v>0.03</v>
      </c>
      <c r="D4" s="109"/>
      <c r="E4" s="113"/>
    </row>
    <row r="5" spans="1:5" ht="14.45" customHeight="1" thickBot="1" x14ac:dyDescent="0.25">
      <c r="A5" s="131"/>
      <c r="B5" s="71" t="s">
        <v>52</v>
      </c>
      <c r="C5" s="20">
        <v>0.03</v>
      </c>
      <c r="D5" s="109"/>
      <c r="E5" s="113"/>
    </row>
    <row r="6" spans="1:5" ht="13.5" thickBot="1" x14ac:dyDescent="0.25">
      <c r="A6" s="132"/>
      <c r="B6" s="66" t="s">
        <v>25</v>
      </c>
      <c r="C6" s="20">
        <v>0.03</v>
      </c>
      <c r="D6" s="109"/>
      <c r="E6" s="113"/>
    </row>
    <row r="7" spans="1:5" x14ac:dyDescent="0.2">
      <c r="C7" s="4"/>
      <c r="D7" s="4"/>
    </row>
    <row r="8" spans="1:5" ht="13.5" thickBot="1" x14ac:dyDescent="0.25">
      <c r="C8" s="4"/>
      <c r="D8" s="4"/>
    </row>
    <row r="9" spans="1:5" ht="13.5" thickBot="1" x14ac:dyDescent="0.25">
      <c r="B9" s="17" t="s">
        <v>3</v>
      </c>
      <c r="C9" s="17" t="s">
        <v>13</v>
      </c>
    </row>
    <row r="10" spans="1:5" ht="13.5" thickBot="1" x14ac:dyDescent="0.25">
      <c r="A10" s="15" t="s">
        <v>14</v>
      </c>
      <c r="B10" s="73">
        <f>'Costing Model'!M62</f>
        <v>570283479</v>
      </c>
      <c r="C10" s="74">
        <f>'Costing Model'!L62</f>
        <v>9187</v>
      </c>
    </row>
    <row r="11" spans="1:5" ht="13.5" thickBot="1" x14ac:dyDescent="0.25">
      <c r="A11" s="15" t="s">
        <v>15</v>
      </c>
      <c r="B11" s="73">
        <f>'Costing Model'!M128</f>
        <v>48553905</v>
      </c>
      <c r="C11" s="74">
        <f>'Costing Model'!J128</f>
        <v>797</v>
      </c>
    </row>
    <row r="12" spans="1:5" ht="13.5" thickBot="1" x14ac:dyDescent="0.25">
      <c r="A12" s="15" t="s">
        <v>16</v>
      </c>
      <c r="B12" s="73">
        <f>'Costing Model'!M186</f>
        <v>10978887</v>
      </c>
      <c r="C12" s="74">
        <f>'Costing Model'!J186</f>
        <v>180</v>
      </c>
    </row>
    <row r="13" spans="1:5" ht="13.5" thickBot="1" x14ac:dyDescent="0.25">
      <c r="A13" s="15" t="s">
        <v>7</v>
      </c>
      <c r="B13" s="73">
        <f>'Costing Model'!M244</f>
        <v>12431160</v>
      </c>
      <c r="C13" s="73">
        <f>'Costing Model'!J244</f>
        <v>210</v>
      </c>
    </row>
    <row r="14" spans="1:5" ht="13.5" thickBot="1" x14ac:dyDescent="0.25">
      <c r="A14" s="15"/>
      <c r="B14" s="72"/>
      <c r="C14" s="19"/>
    </row>
    <row r="15" spans="1:5" ht="18.75" thickBot="1" x14ac:dyDescent="0.3">
      <c r="A15" s="18" t="s">
        <v>8</v>
      </c>
      <c r="B15" s="78">
        <f>SUM(B10:B13)</f>
        <v>642247431</v>
      </c>
      <c r="C15" s="78">
        <f>SUM(C10:C13)</f>
        <v>10374</v>
      </c>
    </row>
  </sheetData>
  <mergeCells count="1">
    <mergeCell ref="A3:A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71"/>
  <sheetViews>
    <sheetView topLeftCell="D13" workbookViewId="0">
      <selection activeCell="K3" sqref="K3:N9"/>
    </sheetView>
  </sheetViews>
  <sheetFormatPr defaultRowHeight="12.75" x14ac:dyDescent="0.2"/>
  <cols>
    <col min="2" max="2" width="16.140625" customWidth="1"/>
    <col min="3" max="3" width="13.5703125" customWidth="1"/>
    <col min="7" max="7" width="3.7109375" customWidth="1"/>
    <col min="11" max="11" width="20.28515625" customWidth="1"/>
    <col min="12" max="12" width="12" customWidth="1"/>
    <col min="13" max="13" width="14.28515625" customWidth="1"/>
    <col min="14" max="14" width="14.7109375" customWidth="1"/>
  </cols>
  <sheetData>
    <row r="1" spans="2:14" x14ac:dyDescent="0.2">
      <c r="C1" t="s">
        <v>73</v>
      </c>
      <c r="D1" t="s">
        <v>70</v>
      </c>
      <c r="E1" t="s">
        <v>7</v>
      </c>
      <c r="F1" t="s">
        <v>4</v>
      </c>
    </row>
    <row r="2" spans="2:14" ht="13.5" thickBot="1" x14ac:dyDescent="0.25"/>
    <row r="3" spans="2:14" ht="33.6" customHeight="1" thickBot="1" x14ac:dyDescent="0.25">
      <c r="B3" s="97" t="s">
        <v>19</v>
      </c>
      <c r="C3" s="21">
        <f>'Costing Model'!K8</f>
        <v>1947</v>
      </c>
      <c r="D3" s="21">
        <f>'Costing Model'!J136</f>
        <v>41</v>
      </c>
      <c r="E3" s="21">
        <f>'Costing Model'!J194</f>
        <v>82</v>
      </c>
      <c r="F3" s="21">
        <f>'Costing Model'!J71</f>
        <v>190</v>
      </c>
      <c r="H3" s="21">
        <f>SUM(C3:F3)</f>
        <v>2260</v>
      </c>
      <c r="I3" s="93">
        <f>H3/$H$15</f>
        <v>0.31485093340763443</v>
      </c>
      <c r="K3" s="98" t="s">
        <v>74</v>
      </c>
      <c r="L3" s="99" t="s">
        <v>79</v>
      </c>
      <c r="M3" s="99" t="s">
        <v>77</v>
      </c>
      <c r="N3" s="99" t="s">
        <v>78</v>
      </c>
    </row>
    <row r="4" spans="2:14" x14ac:dyDescent="0.2">
      <c r="C4" s="21">
        <f>'Costing Model'!K9</f>
        <v>583</v>
      </c>
      <c r="D4" s="21">
        <f>'Costing Model'!J137</f>
        <v>10</v>
      </c>
      <c r="E4" s="21">
        <f>'Costing Model'!J195</f>
        <v>32</v>
      </c>
      <c r="F4" s="21">
        <f>'Costing Model'!J72</f>
        <v>24</v>
      </c>
      <c r="H4" s="21">
        <f t="shared" ref="H4:H61" si="0">SUM(C4:F4)</f>
        <v>649</v>
      </c>
      <c r="I4" s="93">
        <f t="shared" ref="I4:I14" si="1">H4/$H$15</f>
        <v>9.04151574254667E-2</v>
      </c>
      <c r="K4" s="100">
        <v>13</v>
      </c>
      <c r="L4" s="101">
        <f>H15</f>
        <v>7178</v>
      </c>
      <c r="M4" s="105">
        <f>I3</f>
        <v>0.31485093340763443</v>
      </c>
      <c r="N4" s="107">
        <f>I14</f>
        <v>5.8372805795486205E-2</v>
      </c>
    </row>
    <row r="5" spans="2:14" x14ac:dyDescent="0.2">
      <c r="C5" s="21">
        <f>'Costing Model'!K10</f>
        <v>636</v>
      </c>
      <c r="D5" s="21">
        <f>'Costing Model'!J138</f>
        <v>4</v>
      </c>
      <c r="E5" s="21">
        <f>'Costing Model'!J196</f>
        <v>12</v>
      </c>
      <c r="F5" s="21">
        <f>'Costing Model'!J73</f>
        <v>44</v>
      </c>
      <c r="H5" s="21">
        <f t="shared" si="0"/>
        <v>696</v>
      </c>
      <c r="I5" s="93">
        <f t="shared" si="1"/>
        <v>9.6962942323767065E-2</v>
      </c>
      <c r="K5" s="102">
        <v>14</v>
      </c>
      <c r="L5" s="103">
        <f>H30</f>
        <v>2327</v>
      </c>
      <c r="M5" s="106">
        <f>I17</f>
        <v>0.238504512247529</v>
      </c>
      <c r="N5" s="108">
        <f>I29</f>
        <v>8.6807047700902445E-2</v>
      </c>
    </row>
    <row r="6" spans="2:14" x14ac:dyDescent="0.2">
      <c r="C6" s="21">
        <f>'Costing Model'!K11</f>
        <v>782</v>
      </c>
      <c r="D6" s="21">
        <f>'Costing Model'!J139</f>
        <v>8</v>
      </c>
      <c r="E6" s="21">
        <f>'Costing Model'!J197</f>
        <v>11</v>
      </c>
      <c r="F6" s="21">
        <f>'Costing Model'!J74</f>
        <v>107</v>
      </c>
      <c r="H6" s="21">
        <f t="shared" si="0"/>
        <v>908</v>
      </c>
      <c r="I6" s="93">
        <f t="shared" si="1"/>
        <v>0.12649763165227082</v>
      </c>
      <c r="K6" s="102">
        <v>15</v>
      </c>
      <c r="L6" s="103">
        <f>H44</f>
        <v>597</v>
      </c>
      <c r="M6" s="106">
        <f>I32</f>
        <v>0.25795644891122277</v>
      </c>
      <c r="N6" s="108">
        <f>I40</f>
        <v>0.18592964824120603</v>
      </c>
    </row>
    <row r="7" spans="2:14" x14ac:dyDescent="0.2">
      <c r="C7" s="21">
        <f>'Costing Model'!K12</f>
        <v>447</v>
      </c>
      <c r="D7" s="21">
        <f>'Costing Model'!J140</f>
        <v>4</v>
      </c>
      <c r="E7" s="21">
        <f>'Costing Model'!J198</f>
        <v>5</v>
      </c>
      <c r="F7" s="21">
        <f>'Costing Model'!J75</f>
        <v>25</v>
      </c>
      <c r="H7" s="21">
        <f t="shared" si="0"/>
        <v>481</v>
      </c>
      <c r="I7" s="93">
        <f t="shared" si="1"/>
        <v>6.7010309278350513E-2</v>
      </c>
      <c r="K7" s="102" t="s">
        <v>75</v>
      </c>
      <c r="L7" s="103">
        <f>H51</f>
        <v>33</v>
      </c>
      <c r="M7" s="106">
        <f>I46</f>
        <v>0.51515151515151514</v>
      </c>
      <c r="N7" s="108">
        <f>I50</f>
        <v>0.24242424242424243</v>
      </c>
    </row>
    <row r="8" spans="2:14" x14ac:dyDescent="0.2">
      <c r="C8" s="21">
        <f>'Costing Model'!K13</f>
        <v>436</v>
      </c>
      <c r="D8" s="21">
        <f>'Costing Model'!J141</f>
        <v>12</v>
      </c>
      <c r="E8" s="21">
        <f>'Costing Model'!J199</f>
        <v>2</v>
      </c>
      <c r="F8" s="21">
        <f>'Costing Model'!J76</f>
        <v>9</v>
      </c>
      <c r="H8" s="21">
        <f t="shared" si="0"/>
        <v>459</v>
      </c>
      <c r="I8" s="93">
        <f t="shared" si="1"/>
        <v>6.3945388687656729E-2</v>
      </c>
      <c r="K8" s="102">
        <v>16</v>
      </c>
      <c r="L8" s="103">
        <f>H62</f>
        <v>165</v>
      </c>
      <c r="M8" s="106">
        <f>I53</f>
        <v>0.26666666666666666</v>
      </c>
      <c r="N8" s="108">
        <f>I61</f>
        <v>0.27878787878787881</v>
      </c>
    </row>
    <row r="9" spans="2:14" x14ac:dyDescent="0.2">
      <c r="C9" s="21">
        <f>'Costing Model'!K14</f>
        <v>355</v>
      </c>
      <c r="D9" s="21">
        <f>'Costing Model'!J142</f>
        <v>4</v>
      </c>
      <c r="E9" s="21">
        <f>'Costing Model'!J200</f>
        <v>2</v>
      </c>
      <c r="F9" s="21">
        <f>'Costing Model'!J77</f>
        <v>8</v>
      </c>
      <c r="H9" s="21">
        <f t="shared" si="0"/>
        <v>369</v>
      </c>
      <c r="I9" s="93">
        <f t="shared" si="1"/>
        <v>5.1407077180273056E-2</v>
      </c>
      <c r="K9" s="91"/>
      <c r="L9" s="104">
        <f>SUM(L4:L8)</f>
        <v>10300</v>
      </c>
      <c r="M9" s="91"/>
      <c r="N9" s="91"/>
    </row>
    <row r="10" spans="2:14" x14ac:dyDescent="0.2">
      <c r="C10" s="21">
        <f>'Costing Model'!K15</f>
        <v>284</v>
      </c>
      <c r="D10" s="21">
        <f>'Costing Model'!J143</f>
        <v>10</v>
      </c>
      <c r="E10" s="21">
        <f>'Costing Model'!J201</f>
        <v>6</v>
      </c>
      <c r="F10" s="21">
        <f>'Costing Model'!J78</f>
        <v>9</v>
      </c>
      <c r="H10" s="21">
        <f t="shared" si="0"/>
        <v>309</v>
      </c>
      <c r="I10" s="93">
        <f t="shared" si="1"/>
        <v>4.3048202842017276E-2</v>
      </c>
    </row>
    <row r="11" spans="2:14" x14ac:dyDescent="0.2">
      <c r="C11" s="21">
        <f>'Costing Model'!K16</f>
        <v>215</v>
      </c>
      <c r="D11" s="21">
        <f>'Costing Model'!J144</f>
        <v>15</v>
      </c>
      <c r="E11" s="21">
        <f>'Costing Model'!J202</f>
        <v>2</v>
      </c>
      <c r="F11" s="21">
        <f>'Costing Model'!J79</f>
        <v>27</v>
      </c>
      <c r="H11" s="21">
        <f t="shared" si="0"/>
        <v>259</v>
      </c>
      <c r="I11" s="93">
        <f t="shared" si="1"/>
        <v>3.608247422680412E-2</v>
      </c>
    </row>
    <row r="12" spans="2:14" x14ac:dyDescent="0.2">
      <c r="C12" s="21">
        <f>'Costing Model'!K17</f>
        <v>183</v>
      </c>
      <c r="D12" s="21">
        <f>'Costing Model'!J145</f>
        <v>21</v>
      </c>
      <c r="E12" s="21">
        <f>'Costing Model'!J203</f>
        <v>6</v>
      </c>
      <c r="F12" s="21">
        <f>'Costing Model'!J80</f>
        <v>18</v>
      </c>
      <c r="H12" s="21">
        <f t="shared" si="0"/>
        <v>228</v>
      </c>
      <c r="I12" s="93">
        <f t="shared" si="1"/>
        <v>3.1763722485371973E-2</v>
      </c>
    </row>
    <row r="13" spans="2:14" x14ac:dyDescent="0.2">
      <c r="C13" s="21">
        <f>'Costing Model'!K18</f>
        <v>112</v>
      </c>
      <c r="D13" s="21">
        <f>'Costing Model'!J146</f>
        <v>8</v>
      </c>
      <c r="E13" s="21">
        <f>'Costing Model'!J204</f>
        <v>0</v>
      </c>
      <c r="F13" s="21">
        <f>'Costing Model'!J81</f>
        <v>21</v>
      </c>
      <c r="H13" s="21">
        <f t="shared" si="0"/>
        <v>141</v>
      </c>
      <c r="I13" s="93">
        <f t="shared" si="1"/>
        <v>1.9643354694901086E-2</v>
      </c>
    </row>
    <row r="14" spans="2:14" x14ac:dyDescent="0.2">
      <c r="C14" s="21">
        <f>'Costing Model'!K19</f>
        <v>328</v>
      </c>
      <c r="D14" s="21">
        <f>'Costing Model'!J147</f>
        <v>2</v>
      </c>
      <c r="E14" s="21">
        <f>'Costing Model'!J205</f>
        <v>0</v>
      </c>
      <c r="F14" s="21">
        <f>'Costing Model'!J82</f>
        <v>89</v>
      </c>
      <c r="H14" s="21">
        <f t="shared" si="0"/>
        <v>419</v>
      </c>
      <c r="I14" s="93">
        <f t="shared" si="1"/>
        <v>5.8372805795486205E-2</v>
      </c>
    </row>
    <row r="15" spans="2:14" x14ac:dyDescent="0.2">
      <c r="C15" s="21"/>
      <c r="D15" s="21"/>
      <c r="E15" s="21"/>
      <c r="F15" s="21"/>
      <c r="H15" s="94">
        <f>SUM(H3:H14)</f>
        <v>7178</v>
      </c>
      <c r="I15" s="95">
        <f>SUM(I3:I14)</f>
        <v>0.99999999999999989</v>
      </c>
    </row>
    <row r="16" spans="2:14" x14ac:dyDescent="0.2">
      <c r="C16" s="21"/>
      <c r="D16" s="21"/>
      <c r="E16" s="21"/>
      <c r="F16" s="21"/>
      <c r="H16" s="21"/>
      <c r="I16" s="95"/>
    </row>
    <row r="17" spans="2:9" x14ac:dyDescent="0.2">
      <c r="B17" s="97" t="s">
        <v>21</v>
      </c>
      <c r="C17" s="21">
        <f>'Costing Model'!K22</f>
        <v>456</v>
      </c>
      <c r="D17" s="21">
        <f>'Costing Model'!J150</f>
        <v>5</v>
      </c>
      <c r="E17" s="21">
        <f>'Costing Model'!J208</f>
        <v>20</v>
      </c>
      <c r="F17" s="21">
        <f>'Costing Model'!J85</f>
        <v>74</v>
      </c>
      <c r="H17" s="21">
        <f t="shared" si="0"/>
        <v>555</v>
      </c>
      <c r="I17" s="93">
        <f>H17/$H$30</f>
        <v>0.238504512247529</v>
      </c>
    </row>
    <row r="18" spans="2:9" x14ac:dyDescent="0.2">
      <c r="C18" s="21">
        <f>'Costing Model'!K23</f>
        <v>180</v>
      </c>
      <c r="D18" s="21">
        <f>'Costing Model'!J151</f>
        <v>5</v>
      </c>
      <c r="E18" s="21">
        <f>'Costing Model'!J209</f>
        <v>5</v>
      </c>
      <c r="F18" s="21">
        <f>'Costing Model'!J86</f>
        <v>12</v>
      </c>
      <c r="H18" s="21">
        <f t="shared" si="0"/>
        <v>202</v>
      </c>
      <c r="I18" s="93">
        <f t="shared" ref="I18:I29" si="2">H18/$H$30</f>
        <v>8.6807047700902445E-2</v>
      </c>
    </row>
    <row r="19" spans="2:9" x14ac:dyDescent="0.2">
      <c r="C19" s="21">
        <f>'Costing Model'!K24</f>
        <v>360</v>
      </c>
      <c r="D19" s="21">
        <f>'Costing Model'!J152</f>
        <v>0</v>
      </c>
      <c r="E19" s="21">
        <f>'Costing Model'!J210</f>
        <v>6</v>
      </c>
      <c r="F19" s="21">
        <f>'Costing Model'!J87</f>
        <v>19</v>
      </c>
      <c r="H19" s="21">
        <f t="shared" si="0"/>
        <v>385</v>
      </c>
      <c r="I19" s="93">
        <f t="shared" si="2"/>
        <v>0.16544907606360121</v>
      </c>
    </row>
    <row r="20" spans="2:9" x14ac:dyDescent="0.2">
      <c r="C20" s="21">
        <f>'Costing Model'!K25</f>
        <v>228</v>
      </c>
      <c r="D20" s="21">
        <f>'Costing Model'!J153</f>
        <v>3</v>
      </c>
      <c r="E20" s="21">
        <f>'Costing Model'!J211</f>
        <v>2</v>
      </c>
      <c r="F20" s="21">
        <f>'Costing Model'!J88</f>
        <v>38</v>
      </c>
      <c r="H20" s="21">
        <f t="shared" si="0"/>
        <v>271</v>
      </c>
      <c r="I20" s="93">
        <f t="shared" si="2"/>
        <v>0.11645896003437903</v>
      </c>
    </row>
    <row r="21" spans="2:9" x14ac:dyDescent="0.2">
      <c r="C21" s="21">
        <f>'Costing Model'!K26</f>
        <v>113</v>
      </c>
      <c r="D21" s="21">
        <f>'Costing Model'!J154</f>
        <v>1</v>
      </c>
      <c r="E21" s="21">
        <f>'Costing Model'!J212</f>
        <v>0</v>
      </c>
      <c r="F21" s="21">
        <f>'Costing Model'!J89</f>
        <v>10</v>
      </c>
      <c r="H21" s="21">
        <f t="shared" si="0"/>
        <v>124</v>
      </c>
      <c r="I21" s="93">
        <f t="shared" si="2"/>
        <v>5.3287494628276748E-2</v>
      </c>
    </row>
    <row r="22" spans="2:9" x14ac:dyDescent="0.2">
      <c r="C22" s="21">
        <f>'Costing Model'!K27</f>
        <v>116</v>
      </c>
      <c r="D22" s="21">
        <f>'Costing Model'!J155</f>
        <v>0</v>
      </c>
      <c r="E22" s="21">
        <f>'Costing Model'!J213</f>
        <v>1</v>
      </c>
      <c r="F22" s="21">
        <f>'Costing Model'!J90</f>
        <v>2</v>
      </c>
      <c r="H22" s="21">
        <f t="shared" si="0"/>
        <v>119</v>
      </c>
      <c r="I22" s="93">
        <f t="shared" si="2"/>
        <v>5.1138805328749461E-2</v>
      </c>
    </row>
    <row r="23" spans="2:9" x14ac:dyDescent="0.2">
      <c r="C23" s="21">
        <f>'Costing Model'!K28</f>
        <v>120</v>
      </c>
      <c r="D23" s="21">
        <f>'Costing Model'!J156</f>
        <v>4</v>
      </c>
      <c r="E23" s="21">
        <f>'Costing Model'!J214</f>
        <v>0</v>
      </c>
      <c r="F23" s="21">
        <f>'Costing Model'!J91</f>
        <v>2</v>
      </c>
      <c r="H23" s="21">
        <f t="shared" si="0"/>
        <v>126</v>
      </c>
      <c r="I23" s="93">
        <f t="shared" si="2"/>
        <v>5.4146970348087665E-2</v>
      </c>
    </row>
    <row r="24" spans="2:9" x14ac:dyDescent="0.2">
      <c r="C24" s="21">
        <f>'Costing Model'!K29</f>
        <v>88</v>
      </c>
      <c r="D24" s="21">
        <f>'Costing Model'!J157</f>
        <v>1</v>
      </c>
      <c r="E24" s="21">
        <f>'Costing Model'!J215</f>
        <v>1</v>
      </c>
      <c r="F24" s="21">
        <f>'Costing Model'!J92</f>
        <v>2</v>
      </c>
      <c r="H24" s="21">
        <f t="shared" si="0"/>
        <v>92</v>
      </c>
      <c r="I24" s="93">
        <f t="shared" si="2"/>
        <v>3.9535883111302107E-2</v>
      </c>
    </row>
    <row r="25" spans="2:9" x14ac:dyDescent="0.2">
      <c r="C25" s="21">
        <f>'Costing Model'!K30</f>
        <v>64</v>
      </c>
      <c r="D25" s="21">
        <f>'Costing Model'!J158</f>
        <v>3</v>
      </c>
      <c r="E25" s="21">
        <f>'Costing Model'!J216</f>
        <v>4</v>
      </c>
      <c r="F25" s="21">
        <f>'Costing Model'!J93</f>
        <v>1</v>
      </c>
      <c r="H25" s="21">
        <f t="shared" si="0"/>
        <v>72</v>
      </c>
      <c r="I25" s="93">
        <f t="shared" si="2"/>
        <v>3.0941125913192952E-2</v>
      </c>
    </row>
    <row r="26" spans="2:9" x14ac:dyDescent="0.2">
      <c r="C26" s="21">
        <f>'Costing Model'!K31</f>
        <v>59</v>
      </c>
      <c r="D26" s="21">
        <f>'Costing Model'!J159</f>
        <v>3</v>
      </c>
      <c r="E26" s="21">
        <f>'Costing Model'!J217</f>
        <v>0</v>
      </c>
      <c r="F26" s="21">
        <f>'Costing Model'!J94</f>
        <v>14</v>
      </c>
      <c r="H26" s="21">
        <f t="shared" si="0"/>
        <v>76</v>
      </c>
      <c r="I26" s="93">
        <f t="shared" si="2"/>
        <v>3.266007735281478E-2</v>
      </c>
    </row>
    <row r="27" spans="2:9" x14ac:dyDescent="0.2">
      <c r="C27" s="21">
        <f>'Costing Model'!K32</f>
        <v>44</v>
      </c>
      <c r="D27" s="21">
        <f>'Costing Model'!J160</f>
        <v>1</v>
      </c>
      <c r="E27" s="21">
        <f>'Costing Model'!J218</f>
        <v>1</v>
      </c>
      <c r="F27" s="21">
        <f>'Costing Model'!J95</f>
        <v>7</v>
      </c>
      <c r="H27" s="21">
        <f t="shared" si="0"/>
        <v>53</v>
      </c>
      <c r="I27" s="93">
        <f t="shared" si="2"/>
        <v>2.2776106574989255E-2</v>
      </c>
    </row>
    <row r="28" spans="2:9" x14ac:dyDescent="0.2">
      <c r="C28" s="21">
        <f>'Costing Model'!K33</f>
        <v>41</v>
      </c>
      <c r="D28" s="21">
        <f>'Costing Model'!J161</f>
        <v>2</v>
      </c>
      <c r="E28" s="21">
        <f>'Costing Model'!J219</f>
        <v>0</v>
      </c>
      <c r="F28" s="21">
        <f>'Costing Model'!J96</f>
        <v>7</v>
      </c>
      <c r="H28" s="21">
        <f t="shared" si="0"/>
        <v>50</v>
      </c>
      <c r="I28" s="93">
        <f t="shared" si="2"/>
        <v>2.1486892995272882E-2</v>
      </c>
    </row>
    <row r="29" spans="2:9" x14ac:dyDescent="0.2">
      <c r="C29" s="21">
        <f>'Costing Model'!K34</f>
        <v>199</v>
      </c>
      <c r="D29" s="21">
        <f>'Costing Model'!J162</f>
        <v>2</v>
      </c>
      <c r="E29" s="21">
        <f>'Costing Model'!J220</f>
        <v>0</v>
      </c>
      <c r="F29" s="21">
        <f>'Costing Model'!J97</f>
        <v>1</v>
      </c>
      <c r="H29" s="21">
        <f t="shared" si="0"/>
        <v>202</v>
      </c>
      <c r="I29" s="93">
        <f t="shared" si="2"/>
        <v>8.6807047700902445E-2</v>
      </c>
    </row>
    <row r="30" spans="2:9" x14ac:dyDescent="0.2">
      <c r="C30" s="21"/>
      <c r="D30" s="21"/>
      <c r="H30" s="94">
        <f>SUM(H17:H29)</f>
        <v>2327</v>
      </c>
      <c r="I30" s="95">
        <f>SUM(I17:I29)</f>
        <v>0.99999999999999989</v>
      </c>
    </row>
    <row r="31" spans="2:9" x14ac:dyDescent="0.2">
      <c r="C31" s="21"/>
      <c r="D31" s="21"/>
      <c r="H31" s="21"/>
      <c r="I31" s="95"/>
    </row>
    <row r="32" spans="2:9" x14ac:dyDescent="0.2">
      <c r="B32" s="97" t="s">
        <v>23</v>
      </c>
      <c r="C32" s="21">
        <f>'Costing Model'!K37</f>
        <v>147</v>
      </c>
      <c r="D32" s="21">
        <f>'Costing Model'!J165</f>
        <v>2</v>
      </c>
      <c r="E32" s="21">
        <f>'Costing Model'!J223</f>
        <v>4</v>
      </c>
      <c r="F32" s="21">
        <f>'Costing Model'!J100</f>
        <v>1</v>
      </c>
      <c r="H32" s="21">
        <f t="shared" si="0"/>
        <v>154</v>
      </c>
      <c r="I32" s="93">
        <f>H32/$H$44</f>
        <v>0.25795644891122277</v>
      </c>
    </row>
    <row r="33" spans="2:9" x14ac:dyDescent="0.2">
      <c r="C33" s="21">
        <f>'Costing Model'!K38</f>
        <v>38</v>
      </c>
      <c r="D33" s="21">
        <f>'Costing Model'!J166</f>
        <v>5</v>
      </c>
      <c r="E33" s="21">
        <f>'Costing Model'!J224</f>
        <v>2</v>
      </c>
      <c r="F33" s="21">
        <f>'Costing Model'!J101</f>
        <v>0</v>
      </c>
      <c r="H33" s="21">
        <f t="shared" si="0"/>
        <v>45</v>
      </c>
      <c r="I33" s="93">
        <f t="shared" ref="I33:I40" si="3">H33/$H$44</f>
        <v>7.5376884422110546E-2</v>
      </c>
    </row>
    <row r="34" spans="2:9" x14ac:dyDescent="0.2">
      <c r="C34" s="21">
        <f>'Costing Model'!K39</f>
        <v>114</v>
      </c>
      <c r="D34" s="21">
        <f>'Costing Model'!J167</f>
        <v>0</v>
      </c>
      <c r="E34" s="21">
        <f>'Costing Model'!J225</f>
        <v>1</v>
      </c>
      <c r="F34" s="21">
        <f>'Costing Model'!J102</f>
        <v>1</v>
      </c>
      <c r="H34" s="21">
        <f t="shared" si="0"/>
        <v>116</v>
      </c>
      <c r="I34" s="93">
        <f t="shared" si="3"/>
        <v>0.19430485762144054</v>
      </c>
    </row>
    <row r="35" spans="2:9" x14ac:dyDescent="0.2">
      <c r="C35" s="21">
        <f>'Costing Model'!K40</f>
        <v>42</v>
      </c>
      <c r="D35" s="21">
        <f>'Costing Model'!J168</f>
        <v>0</v>
      </c>
      <c r="E35" s="21">
        <f>'Costing Model'!J226</f>
        <v>0</v>
      </c>
      <c r="F35" s="21">
        <f>'Costing Model'!J103</f>
        <v>0</v>
      </c>
      <c r="H35" s="21">
        <f t="shared" si="0"/>
        <v>42</v>
      </c>
      <c r="I35" s="93">
        <f t="shared" si="3"/>
        <v>7.0351758793969849E-2</v>
      </c>
    </row>
    <row r="36" spans="2:9" x14ac:dyDescent="0.2">
      <c r="C36" s="21">
        <f>'Costing Model'!K41</f>
        <v>43</v>
      </c>
      <c r="D36" s="21">
        <f>'Costing Model'!J169</f>
        <v>0</v>
      </c>
      <c r="E36" s="21">
        <f>'Costing Model'!J227</f>
        <v>0</v>
      </c>
      <c r="F36" s="21">
        <f>'Costing Model'!J104</f>
        <v>0</v>
      </c>
      <c r="H36" s="21">
        <f t="shared" si="0"/>
        <v>43</v>
      </c>
      <c r="I36" s="93">
        <f t="shared" si="3"/>
        <v>7.2026800670016752E-2</v>
      </c>
    </row>
    <row r="37" spans="2:9" x14ac:dyDescent="0.2">
      <c r="C37" s="21">
        <f>'Costing Model'!K42</f>
        <v>29</v>
      </c>
      <c r="D37" s="21">
        <f>'Costing Model'!J170</f>
        <v>2</v>
      </c>
      <c r="E37" s="21">
        <f>'Costing Model'!J228</f>
        <v>0</v>
      </c>
      <c r="F37" s="21">
        <f>'Costing Model'!J105</f>
        <v>0</v>
      </c>
      <c r="H37" s="21">
        <f t="shared" si="0"/>
        <v>31</v>
      </c>
      <c r="I37" s="93">
        <f t="shared" si="3"/>
        <v>5.1926298157453935E-2</v>
      </c>
    </row>
    <row r="38" spans="2:9" x14ac:dyDescent="0.2">
      <c r="C38" s="21">
        <f>'Costing Model'!K43</f>
        <v>36</v>
      </c>
      <c r="D38" s="21">
        <f>'Costing Model'!J171</f>
        <v>0</v>
      </c>
      <c r="E38" s="21">
        <f>'Costing Model'!J229</f>
        <v>2</v>
      </c>
      <c r="F38" s="21">
        <f>'Costing Model'!J106</f>
        <v>0</v>
      </c>
      <c r="H38" s="21">
        <f t="shared" si="0"/>
        <v>38</v>
      </c>
      <c r="I38" s="93">
        <f t="shared" si="3"/>
        <v>6.3651591289782247E-2</v>
      </c>
    </row>
    <row r="39" spans="2:9" x14ac:dyDescent="0.2">
      <c r="C39" s="21">
        <f>'Costing Model'!K44</f>
        <v>16</v>
      </c>
      <c r="D39" s="21">
        <f>'Costing Model'!J172</f>
        <v>1</v>
      </c>
      <c r="E39" s="21">
        <f>'Costing Model'!J230</f>
        <v>0</v>
      </c>
      <c r="F39" s="21">
        <f>'Costing Model'!J107</f>
        <v>0</v>
      </c>
      <c r="H39" s="21">
        <f t="shared" si="0"/>
        <v>17</v>
      </c>
      <c r="I39" s="93">
        <f t="shared" si="3"/>
        <v>2.8475711892797319E-2</v>
      </c>
    </row>
    <row r="40" spans="2:9" x14ac:dyDescent="0.2">
      <c r="C40" s="21">
        <f>('Costing Model'!K45)+(SUM(C41:C43))</f>
        <v>111</v>
      </c>
      <c r="D40" s="21">
        <f>'Costing Model'!J173</f>
        <v>0</v>
      </c>
      <c r="E40" s="21">
        <f>'Costing Model'!J231</f>
        <v>0</v>
      </c>
      <c r="F40" s="21">
        <f>'Costing Model'!J108</f>
        <v>0</v>
      </c>
      <c r="H40" s="21">
        <f t="shared" si="0"/>
        <v>111</v>
      </c>
      <c r="I40" s="93">
        <f t="shared" si="3"/>
        <v>0.18592964824120603</v>
      </c>
    </row>
    <row r="41" spans="2:9" x14ac:dyDescent="0.2">
      <c r="B41" t="s">
        <v>72</v>
      </c>
      <c r="C41" s="21">
        <f>'Costing Model'!K46</f>
        <v>4</v>
      </c>
      <c r="D41" s="21"/>
      <c r="H41" s="21"/>
      <c r="I41" s="95"/>
    </row>
    <row r="42" spans="2:9" x14ac:dyDescent="0.2">
      <c r="B42" t="s">
        <v>72</v>
      </c>
      <c r="C42" s="21">
        <f>'Costing Model'!K47</f>
        <v>37</v>
      </c>
      <c r="D42" s="21"/>
      <c r="H42" s="21"/>
      <c r="I42" s="95"/>
    </row>
    <row r="43" spans="2:9" x14ac:dyDescent="0.2">
      <c r="B43" t="s">
        <v>72</v>
      </c>
      <c r="C43" s="21">
        <f>'Costing Model'!K48</f>
        <v>6</v>
      </c>
      <c r="D43" s="21"/>
      <c r="H43" s="21"/>
      <c r="I43" s="95"/>
    </row>
    <row r="44" spans="2:9" x14ac:dyDescent="0.2">
      <c r="C44" s="21"/>
      <c r="D44" s="21"/>
      <c r="H44" s="94">
        <f>SUM(H32:H43)</f>
        <v>597</v>
      </c>
      <c r="I44" s="96">
        <f>SUM(I32:I40)</f>
        <v>1</v>
      </c>
    </row>
    <row r="45" spans="2:9" x14ac:dyDescent="0.2">
      <c r="C45" s="21"/>
      <c r="D45" s="21"/>
      <c r="H45" s="21"/>
      <c r="I45" s="95"/>
    </row>
    <row r="46" spans="2:9" x14ac:dyDescent="0.2">
      <c r="B46" s="97" t="s">
        <v>76</v>
      </c>
      <c r="C46" s="21">
        <f>'Costing Model'!J111</f>
        <v>17</v>
      </c>
      <c r="D46" s="21"/>
      <c r="H46" s="21">
        <f>C46</f>
        <v>17</v>
      </c>
      <c r="I46" s="93">
        <f>H46/$H$51</f>
        <v>0.51515151515151514</v>
      </c>
    </row>
    <row r="47" spans="2:9" x14ac:dyDescent="0.2">
      <c r="C47" s="21">
        <f>'Costing Model'!J112</f>
        <v>1</v>
      </c>
      <c r="D47" s="21"/>
      <c r="H47" s="21">
        <f t="shared" ref="H47:H50" si="4">C47</f>
        <v>1</v>
      </c>
      <c r="I47" s="93">
        <f t="shared" ref="I47:I50" si="5">H47/$H$51</f>
        <v>3.0303030303030304E-2</v>
      </c>
    </row>
    <row r="48" spans="2:9" x14ac:dyDescent="0.2">
      <c r="C48" s="21">
        <f>'Costing Model'!J113</f>
        <v>1</v>
      </c>
      <c r="D48" s="21"/>
      <c r="H48" s="21">
        <f t="shared" si="4"/>
        <v>1</v>
      </c>
      <c r="I48" s="93">
        <f t="shared" si="5"/>
        <v>3.0303030303030304E-2</v>
      </c>
    </row>
    <row r="49" spans="2:9" x14ac:dyDescent="0.2">
      <c r="C49" s="21">
        <f>'Costing Model'!J114</f>
        <v>6</v>
      </c>
      <c r="D49" s="21"/>
      <c r="H49" s="21">
        <f t="shared" si="4"/>
        <v>6</v>
      </c>
      <c r="I49" s="93">
        <f t="shared" si="5"/>
        <v>0.18181818181818182</v>
      </c>
    </row>
    <row r="50" spans="2:9" x14ac:dyDescent="0.2">
      <c r="C50" s="21">
        <f>'Costing Model'!J115</f>
        <v>8</v>
      </c>
      <c r="D50" s="21"/>
      <c r="H50" s="21">
        <f t="shared" si="4"/>
        <v>8</v>
      </c>
      <c r="I50" s="93">
        <f t="shared" si="5"/>
        <v>0.24242424242424243</v>
      </c>
    </row>
    <row r="51" spans="2:9" x14ac:dyDescent="0.2">
      <c r="C51" s="21"/>
      <c r="D51" s="21"/>
      <c r="H51" s="94">
        <f>SUM(H46:H50)</f>
        <v>33</v>
      </c>
      <c r="I51" s="95">
        <f>SUM(I46:I50)</f>
        <v>1</v>
      </c>
    </row>
    <row r="52" spans="2:9" x14ac:dyDescent="0.2">
      <c r="C52" s="21"/>
      <c r="D52" s="21"/>
      <c r="H52" s="21"/>
      <c r="I52" s="95"/>
    </row>
    <row r="53" spans="2:9" x14ac:dyDescent="0.2">
      <c r="B53" s="97" t="s">
        <v>21</v>
      </c>
      <c r="C53" s="21">
        <f>'Costing Model'!K52</f>
        <v>43</v>
      </c>
      <c r="D53" s="21">
        <f>'Costing Model'!J176</f>
        <v>0</v>
      </c>
      <c r="E53" s="21">
        <f>'Costing Model'!J234</f>
        <v>0</v>
      </c>
      <c r="F53" s="21">
        <f>'Costing Model'!J118</f>
        <v>1</v>
      </c>
      <c r="H53" s="21">
        <f t="shared" si="0"/>
        <v>44</v>
      </c>
      <c r="I53" s="93">
        <f>H53/$H$62</f>
        <v>0.26666666666666666</v>
      </c>
    </row>
    <row r="54" spans="2:9" x14ac:dyDescent="0.2">
      <c r="C54" s="21">
        <f>'Costing Model'!K53</f>
        <v>5</v>
      </c>
      <c r="D54" s="21">
        <f>'Costing Model'!J177</f>
        <v>0</v>
      </c>
      <c r="E54" s="21">
        <f>'Costing Model'!J235</f>
        <v>0</v>
      </c>
      <c r="F54" s="21">
        <f>'Costing Model'!J119</f>
        <v>0</v>
      </c>
      <c r="H54" s="21">
        <f t="shared" si="0"/>
        <v>5</v>
      </c>
      <c r="I54" s="93">
        <f t="shared" ref="I54:I61" si="6">H54/$H$62</f>
        <v>3.0303030303030304E-2</v>
      </c>
    </row>
    <row r="55" spans="2:9" x14ac:dyDescent="0.2">
      <c r="C55" s="21">
        <f>'Costing Model'!K54</f>
        <v>38</v>
      </c>
      <c r="D55" s="21">
        <f>'Costing Model'!J178</f>
        <v>0</v>
      </c>
      <c r="E55" s="21">
        <f>'Costing Model'!J236</f>
        <v>1</v>
      </c>
      <c r="F55" s="21">
        <f>'Costing Model'!J120</f>
        <v>0</v>
      </c>
      <c r="H55" s="21">
        <f t="shared" si="0"/>
        <v>39</v>
      </c>
      <c r="I55" s="93">
        <f t="shared" si="6"/>
        <v>0.23636363636363636</v>
      </c>
    </row>
    <row r="56" spans="2:9" x14ac:dyDescent="0.2">
      <c r="C56" s="21">
        <f>'Costing Model'!K55</f>
        <v>5</v>
      </c>
      <c r="D56" s="21">
        <f>'Costing Model'!J179</f>
        <v>0</v>
      </c>
      <c r="E56" s="21">
        <f>'Costing Model'!J237</f>
        <v>0</v>
      </c>
      <c r="F56" s="21">
        <f>'Costing Model'!J121</f>
        <v>0</v>
      </c>
      <c r="H56" s="21">
        <f t="shared" si="0"/>
        <v>5</v>
      </c>
      <c r="I56" s="93">
        <f t="shared" si="6"/>
        <v>3.0303030303030304E-2</v>
      </c>
    </row>
    <row r="57" spans="2:9" x14ac:dyDescent="0.2">
      <c r="C57" s="21">
        <f>'Costing Model'!K56</f>
        <v>11</v>
      </c>
      <c r="D57" s="21">
        <f>'Costing Model'!J180</f>
        <v>0</v>
      </c>
      <c r="E57" s="21">
        <f>'Costing Model'!J238</f>
        <v>0</v>
      </c>
      <c r="F57" s="21">
        <f>'Costing Model'!J122</f>
        <v>0</v>
      </c>
      <c r="H57" s="21">
        <f t="shared" si="0"/>
        <v>11</v>
      </c>
      <c r="I57" s="93">
        <f t="shared" si="6"/>
        <v>6.6666666666666666E-2</v>
      </c>
    </row>
    <row r="58" spans="2:9" x14ac:dyDescent="0.2">
      <c r="C58" s="21">
        <f>'Costing Model'!K57</f>
        <v>2</v>
      </c>
      <c r="D58" s="21">
        <f>'Costing Model'!J181</f>
        <v>0</v>
      </c>
      <c r="E58" s="21">
        <f>'Costing Model'!J239</f>
        <v>0</v>
      </c>
      <c r="F58" s="21">
        <f>'Costing Model'!J123</f>
        <v>0</v>
      </c>
      <c r="H58" s="21">
        <f t="shared" si="0"/>
        <v>2</v>
      </c>
      <c r="I58" s="93">
        <f t="shared" si="6"/>
        <v>1.2121212121212121E-2</v>
      </c>
    </row>
    <row r="59" spans="2:9" x14ac:dyDescent="0.2">
      <c r="C59" s="21">
        <f>'Costing Model'!K58</f>
        <v>8</v>
      </c>
      <c r="D59" s="21">
        <f>'Costing Model'!J182</f>
        <v>0</v>
      </c>
      <c r="E59" s="21">
        <f>'Costing Model'!J240</f>
        <v>0</v>
      </c>
      <c r="F59" s="21">
        <f>'Costing Model'!J124</f>
        <v>0</v>
      </c>
      <c r="H59" s="21">
        <f t="shared" si="0"/>
        <v>8</v>
      </c>
      <c r="I59" s="93">
        <f t="shared" si="6"/>
        <v>4.8484848484848485E-2</v>
      </c>
    </row>
    <row r="60" spans="2:9" x14ac:dyDescent="0.2">
      <c r="C60" s="21">
        <f>'Costing Model'!K59</f>
        <v>5</v>
      </c>
      <c r="D60" s="21">
        <f>'Costing Model'!J183</f>
        <v>0</v>
      </c>
      <c r="E60" s="21">
        <f>'Costing Model'!J241</f>
        <v>0</v>
      </c>
      <c r="F60" s="21">
        <f>'Costing Model'!J125</f>
        <v>0</v>
      </c>
      <c r="H60" s="21">
        <f t="shared" si="0"/>
        <v>5</v>
      </c>
      <c r="I60" s="93">
        <f t="shared" si="6"/>
        <v>3.0303030303030304E-2</v>
      </c>
    </row>
    <row r="61" spans="2:9" x14ac:dyDescent="0.2">
      <c r="C61" s="21">
        <f>'Costing Model'!K60</f>
        <v>44</v>
      </c>
      <c r="D61" s="21">
        <f>'Costing Model'!J184</f>
        <v>1</v>
      </c>
      <c r="E61" s="21">
        <f>'Costing Model'!J242</f>
        <v>0</v>
      </c>
      <c r="F61" s="21">
        <f>'Costing Model'!J126</f>
        <v>1</v>
      </c>
      <c r="H61" s="21">
        <f t="shared" si="0"/>
        <v>46</v>
      </c>
      <c r="I61" s="93">
        <f t="shared" si="6"/>
        <v>0.27878787878787881</v>
      </c>
    </row>
    <row r="62" spans="2:9" x14ac:dyDescent="0.2">
      <c r="C62" s="21"/>
      <c r="D62" s="21"/>
      <c r="H62" s="94">
        <f>SUM(H53:H61)</f>
        <v>165</v>
      </c>
      <c r="I62" s="95">
        <f>SUM(I53:I61)</f>
        <v>0.99999999999999989</v>
      </c>
    </row>
    <row r="63" spans="2:9" x14ac:dyDescent="0.2">
      <c r="C63" s="21"/>
      <c r="D63" s="21"/>
    </row>
    <row r="64" spans="2:9" x14ac:dyDescent="0.2">
      <c r="C64" s="21"/>
      <c r="D64" s="21"/>
    </row>
    <row r="65" spans="3:3" x14ac:dyDescent="0.2">
      <c r="C65" s="21"/>
    </row>
    <row r="66" spans="3:3" x14ac:dyDescent="0.2">
      <c r="C66" s="21"/>
    </row>
    <row r="67" spans="3:3" x14ac:dyDescent="0.2">
      <c r="C67" s="21"/>
    </row>
    <row r="68" spans="3:3" x14ac:dyDescent="0.2">
      <c r="C68" s="21"/>
    </row>
    <row r="69" spans="3:3" x14ac:dyDescent="0.2">
      <c r="C69" s="21"/>
    </row>
    <row r="70" spans="3:3" x14ac:dyDescent="0.2">
      <c r="C70" s="21"/>
    </row>
    <row r="71" spans="3:3" x14ac:dyDescent="0.2">
      <c r="C71" s="2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44"/>
  <sheetViews>
    <sheetView zoomScale="172" zoomScaleNormal="172" workbookViewId="0">
      <selection activeCell="C7" sqref="C7"/>
    </sheetView>
  </sheetViews>
  <sheetFormatPr defaultRowHeight="12.75" x14ac:dyDescent="0.2"/>
  <cols>
    <col min="1" max="1" width="13.28515625" customWidth="1"/>
    <col min="2" max="3" width="15.140625" customWidth="1"/>
    <col min="4" max="4" width="15.28515625" customWidth="1"/>
    <col min="5" max="5" width="14.28515625" customWidth="1"/>
    <col min="6" max="6" width="14.5703125" customWidth="1"/>
    <col min="7" max="7" width="13.85546875" customWidth="1"/>
    <col min="8" max="9" width="16" customWidth="1"/>
    <col min="10" max="10" width="9.5703125" customWidth="1"/>
    <col min="11" max="11" width="9.7109375" customWidth="1"/>
    <col min="12" max="12" width="10.5703125" customWidth="1"/>
    <col min="13" max="13" width="20.85546875" customWidth="1"/>
    <col min="14" max="14" width="14" customWidth="1"/>
  </cols>
  <sheetData>
    <row r="1" spans="1:17" ht="15.75" thickBot="1" x14ac:dyDescent="0.25">
      <c r="A1" s="126" t="s">
        <v>84</v>
      </c>
      <c r="B1" s="122">
        <v>3.3000000000000002E-2</v>
      </c>
      <c r="C1" s="4"/>
      <c r="D1" s="4"/>
      <c r="E1" s="4"/>
      <c r="F1" s="110"/>
      <c r="G1" s="111"/>
      <c r="H1" s="4"/>
      <c r="I1" s="4"/>
      <c r="M1" s="5"/>
    </row>
    <row r="2" spans="1:17" ht="18" x14ac:dyDescent="0.25">
      <c r="A2" s="75" t="s">
        <v>5</v>
      </c>
      <c r="I2" s="111"/>
    </row>
    <row r="3" spans="1:17" ht="13.5" thickBot="1" x14ac:dyDescent="0.25"/>
    <row r="4" spans="1:17" ht="14.45" customHeight="1" thickBot="1" x14ac:dyDescent="0.25">
      <c r="A4" s="133" t="s">
        <v>61</v>
      </c>
      <c r="B4" s="133" t="s">
        <v>89</v>
      </c>
      <c r="C4" s="133" t="s">
        <v>90</v>
      </c>
      <c r="D4" s="133" t="s">
        <v>55</v>
      </c>
      <c r="E4" s="133" t="s">
        <v>54</v>
      </c>
      <c r="F4" s="133" t="s">
        <v>56</v>
      </c>
      <c r="G4" s="133" t="s">
        <v>57</v>
      </c>
      <c r="H4" s="133" t="s">
        <v>58</v>
      </c>
      <c r="I4" s="133" t="s">
        <v>59</v>
      </c>
      <c r="J4" s="136" t="s">
        <v>47</v>
      </c>
      <c r="K4" s="137"/>
      <c r="L4" s="138"/>
      <c r="M4" s="139" t="s">
        <v>1</v>
      </c>
      <c r="N4" s="133" t="s">
        <v>60</v>
      </c>
    </row>
    <row r="5" spans="1:17" ht="17.45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  <c r="J5" s="142" t="s">
        <v>49</v>
      </c>
      <c r="K5" s="148" t="s">
        <v>69</v>
      </c>
      <c r="L5" s="146" t="s">
        <v>8</v>
      </c>
      <c r="M5" s="140"/>
      <c r="N5" s="134"/>
    </row>
    <row r="6" spans="1:17" ht="20.45" customHeight="1" thickBot="1" x14ac:dyDescent="0.25">
      <c r="A6" s="135"/>
      <c r="B6" s="135"/>
      <c r="C6" s="135"/>
      <c r="D6" s="135"/>
      <c r="E6" s="135"/>
      <c r="F6" s="135"/>
      <c r="G6" s="135"/>
      <c r="H6" s="135"/>
      <c r="I6" s="135"/>
      <c r="J6" s="143"/>
      <c r="K6" s="149"/>
      <c r="L6" s="147"/>
      <c r="M6" s="141"/>
      <c r="N6" s="135"/>
    </row>
    <row r="7" spans="1:17" ht="30.75" thickBot="1" x14ac:dyDescent="0.25">
      <c r="A7" t="s">
        <v>2</v>
      </c>
      <c r="P7" s="123" t="s">
        <v>82</v>
      </c>
      <c r="Q7" s="123" t="s">
        <v>83</v>
      </c>
    </row>
    <row r="8" spans="1:17" ht="15.75" x14ac:dyDescent="0.25">
      <c r="A8" s="15" t="s">
        <v>9</v>
      </c>
      <c r="B8" s="129">
        <v>1105383</v>
      </c>
      <c r="C8" s="16">
        <f>P8+Q8</f>
        <v>1162200</v>
      </c>
      <c r="D8" s="23">
        <f t="shared" ref="D8:D19" si="0">ROUND((B8/8*3)/3,0)*3</f>
        <v>414519</v>
      </c>
      <c r="E8" s="23">
        <f t="shared" ref="E8:E19" si="1">ROUND((C8/8*3)/3,0)*3</f>
        <v>435825</v>
      </c>
      <c r="F8" s="23">
        <f t="shared" ref="F8:F19" si="2">ROUND((B8/8*5)/3,0)*3</f>
        <v>690864</v>
      </c>
      <c r="G8" s="23">
        <f t="shared" ref="G8:G19" si="3">ROUND((C8/8*5)/3,0)*3</f>
        <v>726375</v>
      </c>
      <c r="H8" s="23">
        <f t="shared" ref="H8:H19" si="4">ROUND((B8/8*6)/3,0)*3</f>
        <v>829038</v>
      </c>
      <c r="I8" s="23">
        <f t="shared" ref="I8:I19" si="5">ROUND((C8/8*6)/3,0)*3</f>
        <v>871650</v>
      </c>
      <c r="J8" s="116">
        <v>34</v>
      </c>
      <c r="K8" s="117">
        <v>1947</v>
      </c>
      <c r="L8" s="23">
        <f>J8+K8</f>
        <v>1981</v>
      </c>
      <c r="M8" s="23">
        <f t="shared" ref="M8:M19" si="6">(C8-B8)*L8</f>
        <v>112554477</v>
      </c>
      <c r="N8" s="22">
        <f t="shared" ref="N8:N19" si="7">(C8-B8)/B8</f>
        <v>5.1400283883504629E-2</v>
      </c>
      <c r="P8" s="125">
        <f>ROUND($B8*(1+$B$1)/3,0)*3</f>
        <v>1141860</v>
      </c>
      <c r="Q8" s="124">
        <v>20340</v>
      </c>
    </row>
    <row r="9" spans="1:17" ht="15.75" x14ac:dyDescent="0.25">
      <c r="A9" s="15" t="s">
        <v>18</v>
      </c>
      <c r="B9" s="129">
        <v>1121979</v>
      </c>
      <c r="C9" s="16">
        <f t="shared" ref="C9:C19" si="8">P9+Q9</f>
        <v>1179345</v>
      </c>
      <c r="D9" s="23">
        <f t="shared" si="0"/>
        <v>420741</v>
      </c>
      <c r="E9" s="23">
        <f t="shared" si="1"/>
        <v>442254</v>
      </c>
      <c r="F9" s="23">
        <f t="shared" si="2"/>
        <v>701238</v>
      </c>
      <c r="G9" s="23">
        <f t="shared" si="3"/>
        <v>737091</v>
      </c>
      <c r="H9" s="23">
        <f t="shared" si="4"/>
        <v>841485</v>
      </c>
      <c r="I9" s="23">
        <f t="shared" si="5"/>
        <v>884508</v>
      </c>
      <c r="J9" s="116">
        <v>7</v>
      </c>
      <c r="K9" s="117">
        <v>583</v>
      </c>
      <c r="L9" s="23">
        <f t="shared" ref="L9:L60" si="9">J9+K9</f>
        <v>590</v>
      </c>
      <c r="M9" s="23">
        <f t="shared" si="6"/>
        <v>33845940</v>
      </c>
      <c r="N9" s="22">
        <f t="shared" si="7"/>
        <v>5.1129299211482571E-2</v>
      </c>
      <c r="P9" s="125">
        <f t="shared" ref="P9:P19" si="10">ROUND($B9*(1+$B$1)/3,0)*3</f>
        <v>1159005</v>
      </c>
      <c r="Q9" s="124">
        <v>20340</v>
      </c>
    </row>
    <row r="10" spans="1:17" ht="15.75" x14ac:dyDescent="0.25">
      <c r="A10" s="15" t="s">
        <v>19</v>
      </c>
      <c r="B10" s="129">
        <v>1138800</v>
      </c>
      <c r="C10" s="16">
        <f t="shared" si="8"/>
        <v>1196721</v>
      </c>
      <c r="D10" s="23">
        <f t="shared" si="0"/>
        <v>427050</v>
      </c>
      <c r="E10" s="23">
        <f t="shared" si="1"/>
        <v>448770</v>
      </c>
      <c r="F10" s="23">
        <f t="shared" si="2"/>
        <v>711750</v>
      </c>
      <c r="G10" s="23">
        <f t="shared" si="3"/>
        <v>747951</v>
      </c>
      <c r="H10" s="23">
        <f t="shared" si="4"/>
        <v>854100</v>
      </c>
      <c r="I10" s="23">
        <f t="shared" si="5"/>
        <v>897540</v>
      </c>
      <c r="J10" s="116">
        <v>2</v>
      </c>
      <c r="K10" s="117">
        <v>636</v>
      </c>
      <c r="L10" s="23">
        <f t="shared" si="9"/>
        <v>638</v>
      </c>
      <c r="M10" s="23">
        <f t="shared" si="6"/>
        <v>36953598</v>
      </c>
      <c r="N10" s="22">
        <f t="shared" si="7"/>
        <v>5.0861433087460488E-2</v>
      </c>
      <c r="P10" s="125">
        <f t="shared" si="10"/>
        <v>1176381</v>
      </c>
      <c r="Q10" s="124">
        <v>20340</v>
      </c>
    </row>
    <row r="11" spans="1:17" ht="15.75" x14ac:dyDescent="0.25">
      <c r="A11" s="15"/>
      <c r="B11" s="129">
        <v>1155891</v>
      </c>
      <c r="C11" s="16">
        <f t="shared" si="8"/>
        <v>1214376</v>
      </c>
      <c r="D11" s="23">
        <f t="shared" si="0"/>
        <v>433458</v>
      </c>
      <c r="E11" s="23">
        <f t="shared" si="1"/>
        <v>455391</v>
      </c>
      <c r="F11" s="23">
        <f t="shared" si="2"/>
        <v>722433</v>
      </c>
      <c r="G11" s="23">
        <f t="shared" si="3"/>
        <v>758985</v>
      </c>
      <c r="H11" s="23">
        <f t="shared" si="4"/>
        <v>866919</v>
      </c>
      <c r="I11" s="23">
        <f t="shared" si="5"/>
        <v>910782</v>
      </c>
      <c r="J11" s="116">
        <v>3</v>
      </c>
      <c r="K11" s="117">
        <v>782</v>
      </c>
      <c r="L11" s="23">
        <f t="shared" si="9"/>
        <v>785</v>
      </c>
      <c r="M11" s="23">
        <f t="shared" si="6"/>
        <v>45910725</v>
      </c>
      <c r="N11" s="22">
        <f t="shared" si="7"/>
        <v>5.0597331409276483E-2</v>
      </c>
      <c r="P11" s="125">
        <f t="shared" si="10"/>
        <v>1194036</v>
      </c>
      <c r="Q11" s="124">
        <v>20340</v>
      </c>
    </row>
    <row r="12" spans="1:17" ht="15.75" x14ac:dyDescent="0.25">
      <c r="A12" s="15"/>
      <c r="B12" s="129">
        <v>1173231</v>
      </c>
      <c r="C12" s="16">
        <f t="shared" si="8"/>
        <v>1232289</v>
      </c>
      <c r="D12" s="23">
        <f t="shared" si="0"/>
        <v>439962</v>
      </c>
      <c r="E12" s="23">
        <f t="shared" si="1"/>
        <v>462108</v>
      </c>
      <c r="F12" s="23">
        <f t="shared" si="2"/>
        <v>733269</v>
      </c>
      <c r="G12" s="23">
        <f t="shared" si="3"/>
        <v>770181</v>
      </c>
      <c r="H12" s="23">
        <f t="shared" si="4"/>
        <v>879924</v>
      </c>
      <c r="I12" s="23">
        <f t="shared" si="5"/>
        <v>924216</v>
      </c>
      <c r="J12" s="116">
        <v>1</v>
      </c>
      <c r="K12" s="117">
        <v>447</v>
      </c>
      <c r="L12" s="23">
        <f t="shared" si="9"/>
        <v>448</v>
      </c>
      <c r="M12" s="23">
        <f t="shared" si="6"/>
        <v>26457984</v>
      </c>
      <c r="N12" s="22">
        <f t="shared" si="7"/>
        <v>5.0337912994116246E-2</v>
      </c>
      <c r="P12" s="125">
        <f t="shared" si="10"/>
        <v>1211949</v>
      </c>
      <c r="Q12" s="124">
        <v>20340</v>
      </c>
    </row>
    <row r="13" spans="1:17" ht="15.75" x14ac:dyDescent="0.25">
      <c r="A13" s="15"/>
      <c r="B13" s="129">
        <v>1190826</v>
      </c>
      <c r="C13" s="16">
        <f t="shared" si="8"/>
        <v>1250463</v>
      </c>
      <c r="D13" s="23">
        <f t="shared" si="0"/>
        <v>446559</v>
      </c>
      <c r="E13" s="23">
        <f t="shared" si="1"/>
        <v>468924</v>
      </c>
      <c r="F13" s="23">
        <f t="shared" si="2"/>
        <v>744267</v>
      </c>
      <c r="G13" s="23">
        <f t="shared" si="3"/>
        <v>781539</v>
      </c>
      <c r="H13" s="23">
        <f t="shared" si="4"/>
        <v>893121</v>
      </c>
      <c r="I13" s="23">
        <f t="shared" si="5"/>
        <v>937848</v>
      </c>
      <c r="J13" s="116">
        <v>0</v>
      </c>
      <c r="K13" s="117">
        <v>436</v>
      </c>
      <c r="L13" s="23">
        <f t="shared" si="9"/>
        <v>436</v>
      </c>
      <c r="M13" s="23">
        <f t="shared" si="6"/>
        <v>26001732</v>
      </c>
      <c r="N13" s="22">
        <f t="shared" si="7"/>
        <v>5.0080364385728895E-2</v>
      </c>
      <c r="P13" s="125">
        <f t="shared" si="10"/>
        <v>1230123</v>
      </c>
      <c r="Q13" s="124">
        <v>20340</v>
      </c>
    </row>
    <row r="14" spans="1:17" ht="15.75" x14ac:dyDescent="0.25">
      <c r="A14" s="15"/>
      <c r="B14" s="129">
        <v>1208691</v>
      </c>
      <c r="C14" s="16">
        <f t="shared" si="8"/>
        <v>1268919</v>
      </c>
      <c r="D14" s="23">
        <f t="shared" si="0"/>
        <v>453258</v>
      </c>
      <c r="E14" s="23">
        <f t="shared" si="1"/>
        <v>475845</v>
      </c>
      <c r="F14" s="23">
        <f t="shared" si="2"/>
        <v>755433</v>
      </c>
      <c r="G14" s="23">
        <f t="shared" si="3"/>
        <v>793074</v>
      </c>
      <c r="H14" s="23">
        <f t="shared" si="4"/>
        <v>906519</v>
      </c>
      <c r="I14" s="23">
        <f t="shared" si="5"/>
        <v>951690</v>
      </c>
      <c r="J14" s="116">
        <v>0</v>
      </c>
      <c r="K14" s="117">
        <v>355</v>
      </c>
      <c r="L14" s="23">
        <f t="shared" si="9"/>
        <v>355</v>
      </c>
      <c r="M14" s="23">
        <f t="shared" si="6"/>
        <v>21380940</v>
      </c>
      <c r="N14" s="22">
        <f t="shared" si="7"/>
        <v>4.9829112651620634E-2</v>
      </c>
      <c r="P14" s="125">
        <f t="shared" si="10"/>
        <v>1248579</v>
      </c>
      <c r="Q14" s="124">
        <v>20340</v>
      </c>
    </row>
    <row r="15" spans="1:17" ht="15.75" x14ac:dyDescent="0.25">
      <c r="A15" s="15" t="s">
        <v>2</v>
      </c>
      <c r="B15" s="129">
        <v>1226817</v>
      </c>
      <c r="C15" s="16">
        <f t="shared" si="8"/>
        <v>1287642</v>
      </c>
      <c r="D15" s="23">
        <f t="shared" si="0"/>
        <v>460056</v>
      </c>
      <c r="E15" s="23">
        <f t="shared" si="1"/>
        <v>482865</v>
      </c>
      <c r="F15" s="23">
        <f t="shared" si="2"/>
        <v>766761</v>
      </c>
      <c r="G15" s="23">
        <f t="shared" si="3"/>
        <v>804777</v>
      </c>
      <c r="H15" s="23">
        <f t="shared" si="4"/>
        <v>920112</v>
      </c>
      <c r="I15" s="23">
        <f t="shared" si="5"/>
        <v>965733</v>
      </c>
      <c r="J15" s="116">
        <v>1</v>
      </c>
      <c r="K15" s="117">
        <v>284</v>
      </c>
      <c r="L15" s="23">
        <f t="shared" si="9"/>
        <v>285</v>
      </c>
      <c r="M15" s="23">
        <f t="shared" si="6"/>
        <v>17335125</v>
      </c>
      <c r="N15" s="22">
        <f t="shared" si="7"/>
        <v>4.9579521640146819E-2</v>
      </c>
      <c r="P15" s="125">
        <f t="shared" si="10"/>
        <v>1267302</v>
      </c>
      <c r="Q15" s="124">
        <v>20340</v>
      </c>
    </row>
    <row r="16" spans="1:17" ht="15.75" x14ac:dyDescent="0.25">
      <c r="A16" s="15"/>
      <c r="B16" s="129">
        <v>1245231</v>
      </c>
      <c r="C16" s="16">
        <f t="shared" si="8"/>
        <v>1306665</v>
      </c>
      <c r="D16" s="23">
        <f t="shared" si="0"/>
        <v>466962</v>
      </c>
      <c r="E16" s="23">
        <f t="shared" si="1"/>
        <v>489999</v>
      </c>
      <c r="F16" s="23">
        <f t="shared" si="2"/>
        <v>778269</v>
      </c>
      <c r="G16" s="23">
        <f t="shared" si="3"/>
        <v>816666</v>
      </c>
      <c r="H16" s="23">
        <f t="shared" si="4"/>
        <v>933924</v>
      </c>
      <c r="I16" s="23">
        <f t="shared" si="5"/>
        <v>979998</v>
      </c>
      <c r="J16" s="116">
        <v>0</v>
      </c>
      <c r="K16" s="117">
        <v>215</v>
      </c>
      <c r="L16" s="23">
        <f t="shared" si="9"/>
        <v>215</v>
      </c>
      <c r="M16" s="23">
        <f t="shared" si="6"/>
        <v>13208310</v>
      </c>
      <c r="N16" s="22">
        <f t="shared" si="7"/>
        <v>4.9335424511596643E-2</v>
      </c>
      <c r="P16" s="125">
        <f t="shared" si="10"/>
        <v>1286325</v>
      </c>
      <c r="Q16" s="124">
        <v>20340</v>
      </c>
    </row>
    <row r="17" spans="1:17" ht="15.75" x14ac:dyDescent="0.25">
      <c r="A17" s="15"/>
      <c r="B17" s="129">
        <v>1263900</v>
      </c>
      <c r="C17" s="16">
        <f t="shared" si="8"/>
        <v>1325949</v>
      </c>
      <c r="D17" s="23">
        <f t="shared" si="0"/>
        <v>473964</v>
      </c>
      <c r="E17" s="23">
        <f t="shared" si="1"/>
        <v>497232</v>
      </c>
      <c r="F17" s="23">
        <f t="shared" si="2"/>
        <v>789939</v>
      </c>
      <c r="G17" s="23">
        <f t="shared" si="3"/>
        <v>828717</v>
      </c>
      <c r="H17" s="23">
        <f t="shared" si="4"/>
        <v>947925</v>
      </c>
      <c r="I17" s="23">
        <f t="shared" si="5"/>
        <v>994461</v>
      </c>
      <c r="J17" s="116">
        <v>3</v>
      </c>
      <c r="K17" s="117">
        <v>183</v>
      </c>
      <c r="L17" s="23">
        <f t="shared" si="9"/>
        <v>186</v>
      </c>
      <c r="M17" s="23">
        <f t="shared" si="6"/>
        <v>11541114</v>
      </c>
      <c r="N17" s="22">
        <f t="shared" si="7"/>
        <v>4.9093282696415858E-2</v>
      </c>
      <c r="P17" s="125">
        <f t="shared" si="10"/>
        <v>1305609</v>
      </c>
      <c r="Q17" s="124">
        <v>20340</v>
      </c>
    </row>
    <row r="18" spans="1:17" ht="15.75" x14ac:dyDescent="0.25">
      <c r="A18" s="15"/>
      <c r="B18" s="129">
        <v>1282866</v>
      </c>
      <c r="C18" s="16">
        <f t="shared" si="8"/>
        <v>1345542</v>
      </c>
      <c r="D18" s="23">
        <f t="shared" si="0"/>
        <v>481074</v>
      </c>
      <c r="E18" s="23">
        <f t="shared" si="1"/>
        <v>504579</v>
      </c>
      <c r="F18" s="23">
        <f t="shared" si="2"/>
        <v>801792</v>
      </c>
      <c r="G18" s="23">
        <f t="shared" si="3"/>
        <v>840963</v>
      </c>
      <c r="H18" s="23">
        <f t="shared" si="4"/>
        <v>962151</v>
      </c>
      <c r="I18" s="23">
        <f t="shared" si="5"/>
        <v>1009158</v>
      </c>
      <c r="J18" s="116">
        <v>0</v>
      </c>
      <c r="K18" s="117">
        <v>112</v>
      </c>
      <c r="L18" s="23">
        <f t="shared" si="9"/>
        <v>112</v>
      </c>
      <c r="M18" s="23">
        <f t="shared" si="6"/>
        <v>7019712</v>
      </c>
      <c r="N18" s="22">
        <f t="shared" si="7"/>
        <v>4.8856232841154104E-2</v>
      </c>
      <c r="P18" s="125">
        <f t="shared" si="10"/>
        <v>1325202</v>
      </c>
      <c r="Q18" s="124">
        <v>20340</v>
      </c>
    </row>
    <row r="19" spans="1:17" ht="16.5" thickBot="1" x14ac:dyDescent="0.3">
      <c r="A19" s="15"/>
      <c r="B19" s="129">
        <v>1302102</v>
      </c>
      <c r="C19" s="16">
        <f t="shared" si="8"/>
        <v>1365411</v>
      </c>
      <c r="D19" s="23">
        <f t="shared" si="0"/>
        <v>488289</v>
      </c>
      <c r="E19" s="23">
        <f t="shared" si="1"/>
        <v>512028</v>
      </c>
      <c r="F19" s="23">
        <f t="shared" si="2"/>
        <v>813813</v>
      </c>
      <c r="G19" s="23">
        <f t="shared" si="3"/>
        <v>853383</v>
      </c>
      <c r="H19" s="23">
        <f t="shared" si="4"/>
        <v>976578</v>
      </c>
      <c r="I19" s="23">
        <f t="shared" si="5"/>
        <v>1024059</v>
      </c>
      <c r="J19" s="116">
        <v>0</v>
      </c>
      <c r="K19" s="117">
        <v>328</v>
      </c>
      <c r="L19" s="23">
        <f t="shared" si="9"/>
        <v>328</v>
      </c>
      <c r="M19" s="23">
        <f t="shared" si="6"/>
        <v>20765352</v>
      </c>
      <c r="N19" s="22">
        <f t="shared" si="7"/>
        <v>4.8620614974863717E-2</v>
      </c>
      <c r="P19" s="125">
        <f t="shared" si="10"/>
        <v>1345071</v>
      </c>
      <c r="Q19" s="124">
        <v>20340</v>
      </c>
    </row>
    <row r="20" spans="1:17" ht="16.5" thickBot="1" x14ac:dyDescent="0.3">
      <c r="A20" s="15"/>
      <c r="B20" s="121" t="s">
        <v>81</v>
      </c>
      <c r="C20" s="120">
        <f>(C22-C19)/C19</f>
        <v>4.5019411737564734E-3</v>
      </c>
      <c r="D20" s="23"/>
      <c r="E20" s="23"/>
      <c r="F20" s="23"/>
      <c r="G20" s="23"/>
      <c r="H20" s="23"/>
      <c r="I20" s="23"/>
      <c r="J20" s="118"/>
      <c r="K20" s="118"/>
      <c r="L20" s="23"/>
      <c r="M20" s="23"/>
      <c r="N20" s="22"/>
    </row>
    <row r="21" spans="1:17" ht="15.75" x14ac:dyDescent="0.25">
      <c r="A21" s="92"/>
      <c r="B21" s="115"/>
      <c r="C21" s="16"/>
      <c r="D21" s="23"/>
      <c r="E21" s="23"/>
      <c r="F21" s="23"/>
      <c r="G21" s="23"/>
      <c r="H21" s="23"/>
      <c r="I21" s="23"/>
      <c r="J21" s="118"/>
      <c r="K21" s="118"/>
      <c r="L21" s="23"/>
      <c r="M21" s="23"/>
      <c r="N21" s="22"/>
    </row>
    <row r="22" spans="1:17" ht="15.75" x14ac:dyDescent="0.25">
      <c r="A22" s="15" t="s">
        <v>10</v>
      </c>
      <c r="B22" s="129">
        <v>1308051</v>
      </c>
      <c r="C22" s="16">
        <f t="shared" ref="C22:C34" si="11">P22+Q22</f>
        <v>1371558</v>
      </c>
      <c r="D22" s="23">
        <f t="shared" ref="D22:D45" si="12">ROUND((B22/8*3)/3,0)*3</f>
        <v>490518</v>
      </c>
      <c r="E22" s="23">
        <f t="shared" ref="E22:E60" si="13">ROUND((C22/8*3)/3,0)*3</f>
        <v>514335</v>
      </c>
      <c r="F22" s="23">
        <f t="shared" ref="F22:F45" si="14">ROUND((B22/8*5)/3,0)*3</f>
        <v>817533</v>
      </c>
      <c r="G22" s="23">
        <f t="shared" ref="G22:G45" si="15">ROUND((C22/8*5)/3,0)*3</f>
        <v>857223</v>
      </c>
      <c r="H22" s="23">
        <f t="shared" ref="H22:H45" si="16">ROUND((B22/8*6)/3,0)*3</f>
        <v>981039</v>
      </c>
      <c r="I22" s="23">
        <f t="shared" ref="I22:I45" si="17">ROUND((C22/8*6)/3,0)*3</f>
        <v>1028670</v>
      </c>
      <c r="J22" s="116">
        <v>6</v>
      </c>
      <c r="K22" s="117">
        <v>456</v>
      </c>
      <c r="L22" s="23">
        <f t="shared" si="9"/>
        <v>462</v>
      </c>
      <c r="M22" s="23">
        <f t="shared" ref="M22:M34" si="18">(C22-B22)*L22</f>
        <v>29340234</v>
      </c>
      <c r="N22" s="22">
        <f t="shared" ref="N22:N34" si="19">(C22-B22)/B22</f>
        <v>4.8550859255487744E-2</v>
      </c>
      <c r="P22" s="125">
        <f t="shared" ref="P22:P34" si="20">ROUND($B22*(1+$B$1)/3,0)*3</f>
        <v>1351218</v>
      </c>
      <c r="Q22" s="124">
        <v>20340</v>
      </c>
    </row>
    <row r="23" spans="1:17" ht="15.75" x14ac:dyDescent="0.25">
      <c r="A23" s="15" t="s">
        <v>20</v>
      </c>
      <c r="B23" s="129">
        <v>1327680</v>
      </c>
      <c r="C23" s="16">
        <f t="shared" si="11"/>
        <v>1391832</v>
      </c>
      <c r="D23" s="23">
        <f t="shared" si="12"/>
        <v>497880</v>
      </c>
      <c r="E23" s="23">
        <f t="shared" si="13"/>
        <v>521937</v>
      </c>
      <c r="F23" s="23">
        <f t="shared" si="14"/>
        <v>829800</v>
      </c>
      <c r="G23" s="23">
        <f t="shared" si="15"/>
        <v>869895</v>
      </c>
      <c r="H23" s="23">
        <f t="shared" si="16"/>
        <v>995760</v>
      </c>
      <c r="I23" s="23">
        <f t="shared" si="17"/>
        <v>1043874</v>
      </c>
      <c r="J23" s="116">
        <v>3</v>
      </c>
      <c r="K23" s="117">
        <v>180</v>
      </c>
      <c r="L23" s="23">
        <f t="shared" si="9"/>
        <v>183</v>
      </c>
      <c r="M23" s="23">
        <f t="shared" si="18"/>
        <v>11739816</v>
      </c>
      <c r="N23" s="22">
        <f t="shared" si="19"/>
        <v>4.8318872017353576E-2</v>
      </c>
      <c r="P23" s="125">
        <f t="shared" si="20"/>
        <v>1371492</v>
      </c>
      <c r="Q23" s="124">
        <v>20340</v>
      </c>
    </row>
    <row r="24" spans="1:17" ht="15.75" x14ac:dyDescent="0.25">
      <c r="A24" s="15" t="s">
        <v>21</v>
      </c>
      <c r="B24" s="129">
        <v>1347606</v>
      </c>
      <c r="C24" s="16">
        <f t="shared" si="11"/>
        <v>1412418</v>
      </c>
      <c r="D24" s="23">
        <f t="shared" si="12"/>
        <v>505353</v>
      </c>
      <c r="E24" s="23">
        <f t="shared" si="13"/>
        <v>529656</v>
      </c>
      <c r="F24" s="23">
        <f t="shared" si="14"/>
        <v>842253</v>
      </c>
      <c r="G24" s="23">
        <f t="shared" si="15"/>
        <v>882762</v>
      </c>
      <c r="H24" s="23">
        <f t="shared" si="16"/>
        <v>1010706</v>
      </c>
      <c r="I24" s="23">
        <f t="shared" si="17"/>
        <v>1059315</v>
      </c>
      <c r="J24" s="116">
        <v>1</v>
      </c>
      <c r="K24" s="117">
        <v>360</v>
      </c>
      <c r="L24" s="23">
        <f t="shared" si="9"/>
        <v>361</v>
      </c>
      <c r="M24" s="23">
        <f t="shared" si="18"/>
        <v>23397132</v>
      </c>
      <c r="N24" s="22">
        <f t="shared" si="19"/>
        <v>4.8094175894141167E-2</v>
      </c>
      <c r="P24" s="125">
        <f t="shared" si="20"/>
        <v>1392078</v>
      </c>
      <c r="Q24" s="124">
        <v>20340</v>
      </c>
    </row>
    <row r="25" spans="1:17" ht="15.75" x14ac:dyDescent="0.25">
      <c r="A25" s="15" t="s">
        <v>2</v>
      </c>
      <c r="B25" s="129">
        <v>1367811</v>
      </c>
      <c r="C25" s="16">
        <f t="shared" si="11"/>
        <v>1433289</v>
      </c>
      <c r="D25" s="23">
        <f t="shared" si="12"/>
        <v>512928</v>
      </c>
      <c r="E25" s="23">
        <f t="shared" si="13"/>
        <v>537483</v>
      </c>
      <c r="F25" s="23">
        <f t="shared" si="14"/>
        <v>854883</v>
      </c>
      <c r="G25" s="23">
        <f t="shared" si="15"/>
        <v>895806</v>
      </c>
      <c r="H25" s="23">
        <f t="shared" si="16"/>
        <v>1025859</v>
      </c>
      <c r="I25" s="23">
        <f t="shared" si="17"/>
        <v>1074966</v>
      </c>
      <c r="J25" s="116">
        <v>0</v>
      </c>
      <c r="K25" s="117">
        <v>228</v>
      </c>
      <c r="L25" s="23">
        <f t="shared" si="9"/>
        <v>228</v>
      </c>
      <c r="M25" s="23">
        <f t="shared" si="18"/>
        <v>14928984</v>
      </c>
      <c r="N25" s="22">
        <f t="shared" si="19"/>
        <v>4.7870648795776606E-2</v>
      </c>
      <c r="P25" s="125">
        <f t="shared" si="20"/>
        <v>1412949</v>
      </c>
      <c r="Q25" s="124">
        <v>20340</v>
      </c>
    </row>
    <row r="26" spans="1:17" ht="15.75" x14ac:dyDescent="0.25">
      <c r="A26" s="15"/>
      <c r="B26" s="129">
        <v>1388331</v>
      </c>
      <c r="C26" s="16">
        <f t="shared" si="11"/>
        <v>1454487</v>
      </c>
      <c r="D26" s="23">
        <f t="shared" si="12"/>
        <v>520623</v>
      </c>
      <c r="E26" s="23">
        <f t="shared" si="13"/>
        <v>545433</v>
      </c>
      <c r="F26" s="23">
        <f t="shared" si="14"/>
        <v>867708</v>
      </c>
      <c r="G26" s="23">
        <f t="shared" si="15"/>
        <v>909054</v>
      </c>
      <c r="H26" s="23">
        <f t="shared" si="16"/>
        <v>1041249</v>
      </c>
      <c r="I26" s="23">
        <f t="shared" si="17"/>
        <v>1090866</v>
      </c>
      <c r="J26" s="116">
        <v>4</v>
      </c>
      <c r="K26" s="117">
        <v>113</v>
      </c>
      <c r="L26" s="23">
        <f t="shared" si="9"/>
        <v>117</v>
      </c>
      <c r="M26" s="23">
        <f t="shared" si="18"/>
        <v>7740252</v>
      </c>
      <c r="N26" s="22">
        <f t="shared" si="19"/>
        <v>4.7651460638709356E-2</v>
      </c>
      <c r="P26" s="125">
        <f t="shared" si="20"/>
        <v>1434147</v>
      </c>
      <c r="Q26" s="124">
        <v>20340</v>
      </c>
    </row>
    <row r="27" spans="1:17" ht="15.75" x14ac:dyDescent="0.25">
      <c r="A27" s="15"/>
      <c r="B27" s="129">
        <v>1409157</v>
      </c>
      <c r="C27" s="16">
        <f t="shared" si="11"/>
        <v>1476000</v>
      </c>
      <c r="D27" s="23">
        <f t="shared" si="12"/>
        <v>528435</v>
      </c>
      <c r="E27" s="23">
        <f t="shared" si="13"/>
        <v>553500</v>
      </c>
      <c r="F27" s="23">
        <f t="shared" si="14"/>
        <v>880722</v>
      </c>
      <c r="G27" s="23">
        <f t="shared" si="15"/>
        <v>922500</v>
      </c>
      <c r="H27" s="23">
        <f t="shared" si="16"/>
        <v>1056867</v>
      </c>
      <c r="I27" s="23">
        <f t="shared" si="17"/>
        <v>1107000</v>
      </c>
      <c r="J27" s="116">
        <v>1</v>
      </c>
      <c r="K27" s="117">
        <v>116</v>
      </c>
      <c r="L27" s="23">
        <f t="shared" si="9"/>
        <v>117</v>
      </c>
      <c r="M27" s="23">
        <f t="shared" si="18"/>
        <v>7820631</v>
      </c>
      <c r="N27" s="22">
        <f t="shared" si="19"/>
        <v>4.7434742899478195E-2</v>
      </c>
      <c r="P27" s="125">
        <f t="shared" si="20"/>
        <v>1455660</v>
      </c>
      <c r="Q27" s="124">
        <v>20340</v>
      </c>
    </row>
    <row r="28" spans="1:17" ht="15.75" x14ac:dyDescent="0.25">
      <c r="A28" s="15"/>
      <c r="B28" s="129">
        <v>1430298</v>
      </c>
      <c r="C28" s="16">
        <f t="shared" si="11"/>
        <v>1497837</v>
      </c>
      <c r="D28" s="23">
        <f t="shared" si="12"/>
        <v>536361</v>
      </c>
      <c r="E28" s="23">
        <f t="shared" si="13"/>
        <v>561690</v>
      </c>
      <c r="F28" s="23">
        <f t="shared" si="14"/>
        <v>893937</v>
      </c>
      <c r="G28" s="23">
        <f t="shared" si="15"/>
        <v>936147</v>
      </c>
      <c r="H28" s="23">
        <f t="shared" si="16"/>
        <v>1072725</v>
      </c>
      <c r="I28" s="23">
        <f t="shared" si="17"/>
        <v>1123377</v>
      </c>
      <c r="J28" s="116">
        <v>0</v>
      </c>
      <c r="K28" s="117">
        <v>120</v>
      </c>
      <c r="L28" s="23">
        <f t="shared" si="9"/>
        <v>120</v>
      </c>
      <c r="M28" s="23">
        <f t="shared" si="18"/>
        <v>8104680</v>
      </c>
      <c r="N28" s="22">
        <f t="shared" si="19"/>
        <v>4.7220229630468617E-2</v>
      </c>
      <c r="P28" s="125">
        <f t="shared" si="20"/>
        <v>1477497</v>
      </c>
      <c r="Q28" s="124">
        <v>20340</v>
      </c>
    </row>
    <row r="29" spans="1:17" ht="15.75" x14ac:dyDescent="0.25">
      <c r="A29" s="15"/>
      <c r="B29" s="129">
        <v>1451754</v>
      </c>
      <c r="C29" s="16">
        <f t="shared" si="11"/>
        <v>1520001</v>
      </c>
      <c r="D29" s="23">
        <f t="shared" si="12"/>
        <v>544407</v>
      </c>
      <c r="E29" s="23">
        <f t="shared" si="13"/>
        <v>570000</v>
      </c>
      <c r="F29" s="23">
        <f t="shared" si="14"/>
        <v>907347</v>
      </c>
      <c r="G29" s="23">
        <f t="shared" si="15"/>
        <v>950001</v>
      </c>
      <c r="H29" s="23">
        <f t="shared" si="16"/>
        <v>1088817</v>
      </c>
      <c r="I29" s="23">
        <f t="shared" si="17"/>
        <v>1140000</v>
      </c>
      <c r="J29" s="116">
        <v>0</v>
      </c>
      <c r="K29" s="117">
        <v>88</v>
      </c>
      <c r="L29" s="23">
        <f t="shared" si="9"/>
        <v>88</v>
      </c>
      <c r="M29" s="23">
        <f t="shared" si="18"/>
        <v>6005736</v>
      </c>
      <c r="N29" s="22">
        <f t="shared" si="19"/>
        <v>4.701003062502325E-2</v>
      </c>
      <c r="P29" s="125">
        <f t="shared" si="20"/>
        <v>1499661</v>
      </c>
      <c r="Q29" s="124">
        <v>20340</v>
      </c>
    </row>
    <row r="30" spans="1:17" ht="15.75" x14ac:dyDescent="0.25">
      <c r="A30" s="15"/>
      <c r="B30" s="129">
        <v>1473537</v>
      </c>
      <c r="C30" s="16">
        <f t="shared" si="11"/>
        <v>1542504</v>
      </c>
      <c r="D30" s="23">
        <f t="shared" si="12"/>
        <v>552576</v>
      </c>
      <c r="E30" s="23">
        <f t="shared" si="13"/>
        <v>578439</v>
      </c>
      <c r="F30" s="23">
        <f t="shared" si="14"/>
        <v>920961</v>
      </c>
      <c r="G30" s="23">
        <f t="shared" si="15"/>
        <v>964065</v>
      </c>
      <c r="H30" s="23">
        <f t="shared" si="16"/>
        <v>1105152</v>
      </c>
      <c r="I30" s="23">
        <f t="shared" si="17"/>
        <v>1156878</v>
      </c>
      <c r="J30" s="116">
        <v>0</v>
      </c>
      <c r="K30" s="117">
        <v>64</v>
      </c>
      <c r="L30" s="23">
        <f t="shared" si="9"/>
        <v>64</v>
      </c>
      <c r="M30" s="23">
        <f t="shared" si="18"/>
        <v>4413888</v>
      </c>
      <c r="N30" s="22">
        <f t="shared" si="19"/>
        <v>4.6803711070709457E-2</v>
      </c>
      <c r="P30" s="125">
        <f t="shared" si="20"/>
        <v>1522164</v>
      </c>
      <c r="Q30" s="124">
        <v>20340</v>
      </c>
    </row>
    <row r="31" spans="1:17" ht="15.75" x14ac:dyDescent="0.25">
      <c r="A31" s="15"/>
      <c r="B31" s="129">
        <v>1495641</v>
      </c>
      <c r="C31" s="16">
        <f t="shared" si="11"/>
        <v>1565337</v>
      </c>
      <c r="D31" s="23">
        <f t="shared" si="12"/>
        <v>560865</v>
      </c>
      <c r="E31" s="23">
        <f t="shared" si="13"/>
        <v>587001</v>
      </c>
      <c r="F31" s="23">
        <f t="shared" si="14"/>
        <v>934776</v>
      </c>
      <c r="G31" s="23">
        <f t="shared" si="15"/>
        <v>978336</v>
      </c>
      <c r="H31" s="23">
        <f t="shared" si="16"/>
        <v>1121730</v>
      </c>
      <c r="I31" s="23">
        <f t="shared" si="17"/>
        <v>1174002</v>
      </c>
      <c r="J31" s="116">
        <v>1</v>
      </c>
      <c r="K31" s="117">
        <v>59</v>
      </c>
      <c r="L31" s="23">
        <f t="shared" si="9"/>
        <v>60</v>
      </c>
      <c r="M31" s="23">
        <f t="shared" si="18"/>
        <v>4181760</v>
      </c>
      <c r="N31" s="22">
        <f t="shared" si="19"/>
        <v>4.659941790844193E-2</v>
      </c>
      <c r="P31" s="125">
        <f t="shared" si="20"/>
        <v>1544997</v>
      </c>
      <c r="Q31" s="124">
        <v>20340</v>
      </c>
    </row>
    <row r="32" spans="1:17" ht="15.75" x14ac:dyDescent="0.25">
      <c r="A32" s="15"/>
      <c r="B32" s="129">
        <v>1518069</v>
      </c>
      <c r="C32" s="16">
        <f t="shared" si="11"/>
        <v>1588506</v>
      </c>
      <c r="D32" s="23">
        <f t="shared" si="12"/>
        <v>569277</v>
      </c>
      <c r="E32" s="23">
        <f t="shared" si="13"/>
        <v>595689</v>
      </c>
      <c r="F32" s="23">
        <f t="shared" si="14"/>
        <v>948792</v>
      </c>
      <c r="G32" s="23">
        <f t="shared" si="15"/>
        <v>992817</v>
      </c>
      <c r="H32" s="23">
        <f t="shared" si="16"/>
        <v>1138551</v>
      </c>
      <c r="I32" s="23">
        <f t="shared" si="17"/>
        <v>1191381</v>
      </c>
      <c r="J32" s="116">
        <v>0</v>
      </c>
      <c r="K32" s="117">
        <v>44</v>
      </c>
      <c r="L32" s="23">
        <f t="shared" si="9"/>
        <v>44</v>
      </c>
      <c r="M32" s="23">
        <f t="shared" si="18"/>
        <v>3099228</v>
      </c>
      <c r="N32" s="22">
        <f t="shared" si="19"/>
        <v>4.6399076721809089E-2</v>
      </c>
      <c r="P32" s="125">
        <f t="shared" si="20"/>
        <v>1568166</v>
      </c>
      <c r="Q32" s="124">
        <v>20340</v>
      </c>
    </row>
    <row r="33" spans="1:17" ht="15.75" x14ac:dyDescent="0.25">
      <c r="A33" s="15"/>
      <c r="B33" s="129">
        <v>1540839</v>
      </c>
      <c r="C33" s="16">
        <f t="shared" si="11"/>
        <v>1612026</v>
      </c>
      <c r="D33" s="23">
        <f t="shared" si="12"/>
        <v>577815</v>
      </c>
      <c r="E33" s="23">
        <f t="shared" si="13"/>
        <v>604509</v>
      </c>
      <c r="F33" s="23">
        <f t="shared" si="14"/>
        <v>963024</v>
      </c>
      <c r="G33" s="23">
        <f t="shared" si="15"/>
        <v>1007517</v>
      </c>
      <c r="H33" s="23">
        <f t="shared" si="16"/>
        <v>1155630</v>
      </c>
      <c r="I33" s="23">
        <f t="shared" si="17"/>
        <v>1209021</v>
      </c>
      <c r="J33" s="116">
        <v>0</v>
      </c>
      <c r="K33" s="117">
        <v>41</v>
      </c>
      <c r="L33" s="23">
        <f t="shared" si="9"/>
        <v>41</v>
      </c>
      <c r="M33" s="23">
        <f t="shared" si="18"/>
        <v>2918667</v>
      </c>
      <c r="N33" s="22">
        <f t="shared" si="19"/>
        <v>4.6200154591102639E-2</v>
      </c>
      <c r="P33" s="125">
        <f t="shared" si="20"/>
        <v>1591686</v>
      </c>
      <c r="Q33" s="124">
        <v>20340</v>
      </c>
    </row>
    <row r="34" spans="1:17" ht="16.5" thickBot="1" x14ac:dyDescent="0.3">
      <c r="A34" s="15"/>
      <c r="B34" s="129">
        <v>1563948</v>
      </c>
      <c r="C34" s="16">
        <f t="shared" si="11"/>
        <v>1635897</v>
      </c>
      <c r="D34" s="23">
        <f t="shared" si="12"/>
        <v>586482</v>
      </c>
      <c r="E34" s="23">
        <f t="shared" si="13"/>
        <v>613461</v>
      </c>
      <c r="F34" s="23">
        <f t="shared" si="14"/>
        <v>977469</v>
      </c>
      <c r="G34" s="23">
        <f t="shared" si="15"/>
        <v>1022436</v>
      </c>
      <c r="H34" s="23">
        <f t="shared" si="16"/>
        <v>1172961</v>
      </c>
      <c r="I34" s="23">
        <f t="shared" si="17"/>
        <v>1226922</v>
      </c>
      <c r="J34" s="116">
        <v>0</v>
      </c>
      <c r="K34" s="117">
        <v>199</v>
      </c>
      <c r="L34" s="23">
        <f t="shared" si="9"/>
        <v>199</v>
      </c>
      <c r="M34" s="23">
        <f t="shared" si="18"/>
        <v>14317851</v>
      </c>
      <c r="N34" s="22">
        <f t="shared" si="19"/>
        <v>4.6004726499858054E-2</v>
      </c>
      <c r="P34" s="125">
        <f t="shared" si="20"/>
        <v>1615557</v>
      </c>
      <c r="Q34" s="124">
        <v>20340</v>
      </c>
    </row>
    <row r="35" spans="1:17" ht="16.5" thickBot="1" x14ac:dyDescent="0.3">
      <c r="A35" s="15"/>
      <c r="B35" s="121" t="s">
        <v>81</v>
      </c>
      <c r="C35" s="120">
        <f>(C37-C34)/C34</f>
        <v>1.6922825825831333E-2</v>
      </c>
      <c r="D35" s="23"/>
      <c r="E35" s="23"/>
      <c r="F35" s="23"/>
      <c r="G35" s="23"/>
      <c r="H35" s="23"/>
      <c r="I35" s="23"/>
      <c r="J35" s="118"/>
      <c r="K35" s="118"/>
      <c r="L35" s="23"/>
      <c r="M35" s="23"/>
      <c r="N35" s="22"/>
    </row>
    <row r="36" spans="1:17" ht="15.75" x14ac:dyDescent="0.25">
      <c r="A36" s="92"/>
      <c r="B36" s="115"/>
      <c r="C36" s="16"/>
      <c r="D36" s="23"/>
      <c r="E36" s="23"/>
      <c r="F36" s="23"/>
      <c r="G36" s="23"/>
      <c r="H36" s="23"/>
      <c r="I36" s="23"/>
      <c r="J36" s="118"/>
      <c r="K36" s="118"/>
      <c r="L36" s="23"/>
      <c r="M36" s="23"/>
      <c r="N36" s="22"/>
    </row>
    <row r="37" spans="1:17" ht="15.75" x14ac:dyDescent="0.25">
      <c r="A37" s="15" t="s">
        <v>11</v>
      </c>
      <c r="B37" s="129">
        <v>1590747</v>
      </c>
      <c r="C37" s="16">
        <f t="shared" ref="C37:C48" si="21">P37+Q37</f>
        <v>1663581</v>
      </c>
      <c r="D37" s="23">
        <f t="shared" si="12"/>
        <v>596529</v>
      </c>
      <c r="E37" s="23">
        <f t="shared" si="13"/>
        <v>623844</v>
      </c>
      <c r="F37" s="23">
        <f t="shared" si="14"/>
        <v>994218</v>
      </c>
      <c r="G37" s="23">
        <f t="shared" si="15"/>
        <v>1039737</v>
      </c>
      <c r="H37" s="23">
        <f t="shared" si="16"/>
        <v>1193061</v>
      </c>
      <c r="I37" s="23">
        <f t="shared" si="17"/>
        <v>1247685</v>
      </c>
      <c r="J37" s="116">
        <v>1</v>
      </c>
      <c r="K37" s="117">
        <v>147</v>
      </c>
      <c r="L37" s="23">
        <f t="shared" si="9"/>
        <v>148</v>
      </c>
      <c r="M37" s="23">
        <f t="shared" ref="M37:M48" si="22">(C37-B37)*L37</f>
        <v>10779432</v>
      </c>
      <c r="N37" s="22">
        <f t="shared" ref="N37:N48" si="23">(C37-B37)/B37</f>
        <v>4.5786036371591461E-2</v>
      </c>
      <c r="P37" s="125">
        <f t="shared" ref="P37:P48" si="24">ROUND($B37*(1+$B$1)/3,0)*3</f>
        <v>1643241</v>
      </c>
      <c r="Q37" s="124">
        <v>20340</v>
      </c>
    </row>
    <row r="38" spans="1:17" ht="15.75" x14ac:dyDescent="0.25">
      <c r="A38" s="15" t="s">
        <v>22</v>
      </c>
      <c r="B38" s="129">
        <v>1614612</v>
      </c>
      <c r="C38" s="16">
        <f t="shared" si="21"/>
        <v>1688235</v>
      </c>
      <c r="D38" s="23">
        <f t="shared" si="12"/>
        <v>605481</v>
      </c>
      <c r="E38" s="23">
        <f t="shared" si="13"/>
        <v>633087</v>
      </c>
      <c r="F38" s="23">
        <f t="shared" si="14"/>
        <v>1009134</v>
      </c>
      <c r="G38" s="23">
        <f t="shared" si="15"/>
        <v>1055148</v>
      </c>
      <c r="H38" s="23">
        <f t="shared" si="16"/>
        <v>1210959</v>
      </c>
      <c r="I38" s="23">
        <f t="shared" si="17"/>
        <v>1266177</v>
      </c>
      <c r="J38" s="116">
        <v>0</v>
      </c>
      <c r="K38" s="117">
        <v>38</v>
      </c>
      <c r="L38" s="23">
        <f t="shared" si="9"/>
        <v>38</v>
      </c>
      <c r="M38" s="23">
        <f t="shared" si="22"/>
        <v>2797674</v>
      </c>
      <c r="N38" s="22">
        <f t="shared" si="23"/>
        <v>4.5597951706044547E-2</v>
      </c>
      <c r="P38" s="125">
        <f t="shared" si="24"/>
        <v>1667895</v>
      </c>
      <c r="Q38" s="124">
        <v>20340</v>
      </c>
    </row>
    <row r="39" spans="1:17" ht="15.75" x14ac:dyDescent="0.25">
      <c r="A39" s="15" t="s">
        <v>23</v>
      </c>
      <c r="B39" s="129">
        <v>1638828</v>
      </c>
      <c r="C39" s="16">
        <f t="shared" si="21"/>
        <v>1713249</v>
      </c>
      <c r="D39" s="23">
        <f t="shared" si="12"/>
        <v>614562</v>
      </c>
      <c r="E39" s="23">
        <f t="shared" si="13"/>
        <v>642468</v>
      </c>
      <c r="F39" s="23">
        <f t="shared" si="14"/>
        <v>1024269</v>
      </c>
      <c r="G39" s="23">
        <f t="shared" si="15"/>
        <v>1070781</v>
      </c>
      <c r="H39" s="23">
        <f t="shared" si="16"/>
        <v>1229121</v>
      </c>
      <c r="I39" s="23">
        <f t="shared" si="17"/>
        <v>1284936</v>
      </c>
      <c r="J39" s="116">
        <v>0</v>
      </c>
      <c r="K39" s="117">
        <v>114</v>
      </c>
      <c r="L39" s="23">
        <f t="shared" si="9"/>
        <v>114</v>
      </c>
      <c r="M39" s="23">
        <f t="shared" si="22"/>
        <v>8483994</v>
      </c>
      <c r="N39" s="22">
        <f t="shared" si="23"/>
        <v>4.5411110867034248E-2</v>
      </c>
      <c r="P39" s="125">
        <f t="shared" si="24"/>
        <v>1692909</v>
      </c>
      <c r="Q39" s="124">
        <v>20340</v>
      </c>
    </row>
    <row r="40" spans="1:17" ht="15.75" x14ac:dyDescent="0.25">
      <c r="A40" s="15"/>
      <c r="B40" s="129">
        <v>1663422</v>
      </c>
      <c r="C40" s="16">
        <f t="shared" si="21"/>
        <v>1738656</v>
      </c>
      <c r="D40" s="23">
        <f t="shared" si="12"/>
        <v>623784</v>
      </c>
      <c r="E40" s="23">
        <f t="shared" si="13"/>
        <v>651996</v>
      </c>
      <c r="F40" s="23">
        <f t="shared" si="14"/>
        <v>1039638</v>
      </c>
      <c r="G40" s="23">
        <f t="shared" si="15"/>
        <v>1086660</v>
      </c>
      <c r="H40" s="23">
        <f t="shared" si="16"/>
        <v>1247568</v>
      </c>
      <c r="I40" s="23">
        <f t="shared" si="17"/>
        <v>1303992</v>
      </c>
      <c r="J40" s="116">
        <v>1</v>
      </c>
      <c r="K40" s="117">
        <v>42</v>
      </c>
      <c r="L40" s="23">
        <f t="shared" si="9"/>
        <v>43</v>
      </c>
      <c r="M40" s="23">
        <f t="shared" si="22"/>
        <v>3235062</v>
      </c>
      <c r="N40" s="22">
        <f t="shared" si="23"/>
        <v>4.5228450747916045E-2</v>
      </c>
      <c r="P40" s="125">
        <f t="shared" si="24"/>
        <v>1718316</v>
      </c>
      <c r="Q40" s="124">
        <v>20340</v>
      </c>
    </row>
    <row r="41" spans="1:17" ht="15.75" x14ac:dyDescent="0.25">
      <c r="A41" s="15"/>
      <c r="B41" s="129">
        <v>1688373</v>
      </c>
      <c r="C41" s="16">
        <f t="shared" si="21"/>
        <v>1764429</v>
      </c>
      <c r="D41" s="23">
        <f t="shared" si="12"/>
        <v>633141</v>
      </c>
      <c r="E41" s="23">
        <f t="shared" si="13"/>
        <v>661662</v>
      </c>
      <c r="F41" s="23">
        <f t="shared" si="14"/>
        <v>1055232</v>
      </c>
      <c r="G41" s="23">
        <f t="shared" si="15"/>
        <v>1102767</v>
      </c>
      <c r="H41" s="23">
        <f t="shared" si="16"/>
        <v>1266279</v>
      </c>
      <c r="I41" s="23">
        <f t="shared" si="17"/>
        <v>1323321</v>
      </c>
      <c r="J41" s="116">
        <v>0</v>
      </c>
      <c r="K41" s="117">
        <v>43</v>
      </c>
      <c r="L41" s="23">
        <f t="shared" si="9"/>
        <v>43</v>
      </c>
      <c r="M41" s="23">
        <f t="shared" si="22"/>
        <v>3270408</v>
      </c>
      <c r="N41" s="22">
        <f t="shared" si="23"/>
        <v>4.5046917950002756E-2</v>
      </c>
      <c r="P41" s="125">
        <f t="shared" si="24"/>
        <v>1744089</v>
      </c>
      <c r="Q41" s="124">
        <v>20340</v>
      </c>
    </row>
    <row r="42" spans="1:17" ht="15.75" x14ac:dyDescent="0.25">
      <c r="A42" s="15"/>
      <c r="B42" s="129">
        <v>1713696</v>
      </c>
      <c r="C42" s="16">
        <f t="shared" si="21"/>
        <v>1790589</v>
      </c>
      <c r="D42" s="23">
        <f t="shared" si="12"/>
        <v>642636</v>
      </c>
      <c r="E42" s="23">
        <f t="shared" si="13"/>
        <v>671472</v>
      </c>
      <c r="F42" s="23">
        <f t="shared" si="14"/>
        <v>1071060</v>
      </c>
      <c r="G42" s="23">
        <f t="shared" si="15"/>
        <v>1119117</v>
      </c>
      <c r="H42" s="23">
        <f t="shared" si="16"/>
        <v>1285272</v>
      </c>
      <c r="I42" s="23">
        <f t="shared" si="17"/>
        <v>1342941</v>
      </c>
      <c r="J42" s="116">
        <v>0</v>
      </c>
      <c r="K42" s="117">
        <v>29</v>
      </c>
      <c r="L42" s="23">
        <f t="shared" si="9"/>
        <v>29</v>
      </c>
      <c r="M42" s="23">
        <f t="shared" si="22"/>
        <v>2229897</v>
      </c>
      <c r="N42" s="22">
        <f t="shared" si="23"/>
        <v>4.4869685171699064E-2</v>
      </c>
      <c r="P42" s="125">
        <f t="shared" si="24"/>
        <v>1770249</v>
      </c>
      <c r="Q42" s="124">
        <v>20340</v>
      </c>
    </row>
    <row r="43" spans="1:17" ht="15.75" x14ac:dyDescent="0.25">
      <c r="A43" s="15"/>
      <c r="B43" s="129">
        <v>1739403</v>
      </c>
      <c r="C43" s="16">
        <f t="shared" si="21"/>
        <v>1817142</v>
      </c>
      <c r="D43" s="23">
        <f t="shared" si="12"/>
        <v>652275</v>
      </c>
      <c r="E43" s="23">
        <f t="shared" si="13"/>
        <v>681429</v>
      </c>
      <c r="F43" s="23">
        <f t="shared" si="14"/>
        <v>1087128</v>
      </c>
      <c r="G43" s="23">
        <f t="shared" si="15"/>
        <v>1135713</v>
      </c>
      <c r="H43" s="23">
        <f t="shared" si="16"/>
        <v>1304553</v>
      </c>
      <c r="I43" s="23">
        <f t="shared" si="17"/>
        <v>1362858</v>
      </c>
      <c r="J43" s="116">
        <v>0</v>
      </c>
      <c r="K43" s="117">
        <v>36</v>
      </c>
      <c r="L43" s="23">
        <f t="shared" si="9"/>
        <v>36</v>
      </c>
      <c r="M43" s="23">
        <f t="shared" si="22"/>
        <v>2798604</v>
      </c>
      <c r="N43" s="22">
        <f t="shared" si="23"/>
        <v>4.4692920502034321E-2</v>
      </c>
      <c r="P43" s="125">
        <f t="shared" si="24"/>
        <v>1796802</v>
      </c>
      <c r="Q43" s="124">
        <v>20340</v>
      </c>
    </row>
    <row r="44" spans="1:17" ht="15.75" x14ac:dyDescent="0.25">
      <c r="A44" s="15"/>
      <c r="B44" s="129">
        <v>1765512</v>
      </c>
      <c r="C44" s="16">
        <f t="shared" si="21"/>
        <v>1844115</v>
      </c>
      <c r="D44" s="23">
        <f t="shared" si="12"/>
        <v>662067</v>
      </c>
      <c r="E44" s="23">
        <f t="shared" si="13"/>
        <v>691542</v>
      </c>
      <c r="F44" s="23">
        <f t="shared" si="14"/>
        <v>1103445</v>
      </c>
      <c r="G44" s="23">
        <f t="shared" si="15"/>
        <v>1152573</v>
      </c>
      <c r="H44" s="23">
        <f t="shared" si="16"/>
        <v>1324134</v>
      </c>
      <c r="I44" s="23">
        <f t="shared" si="17"/>
        <v>1383087</v>
      </c>
      <c r="J44" s="116">
        <v>2</v>
      </c>
      <c r="K44" s="117">
        <v>16</v>
      </c>
      <c r="L44" s="23">
        <f t="shared" si="9"/>
        <v>18</v>
      </c>
      <c r="M44" s="23">
        <f t="shared" si="22"/>
        <v>1414854</v>
      </c>
      <c r="N44" s="22">
        <f t="shared" si="23"/>
        <v>4.452136264154534E-2</v>
      </c>
      <c r="P44" s="125">
        <f t="shared" si="24"/>
        <v>1823775</v>
      </c>
      <c r="Q44" s="124">
        <v>20340</v>
      </c>
    </row>
    <row r="45" spans="1:17" ht="15.75" x14ac:dyDescent="0.25">
      <c r="A45" s="15"/>
      <c r="B45" s="129">
        <v>1791978</v>
      </c>
      <c r="C45" s="16">
        <f t="shared" si="21"/>
        <v>1871454</v>
      </c>
      <c r="D45" s="23">
        <f t="shared" si="12"/>
        <v>671991</v>
      </c>
      <c r="E45" s="23">
        <f t="shared" si="13"/>
        <v>701796</v>
      </c>
      <c r="F45" s="23">
        <f t="shared" si="14"/>
        <v>1119987</v>
      </c>
      <c r="G45" s="23">
        <f t="shared" si="15"/>
        <v>1169658</v>
      </c>
      <c r="H45" s="23">
        <f t="shared" si="16"/>
        <v>1343985</v>
      </c>
      <c r="I45" s="23">
        <f t="shared" si="17"/>
        <v>1403592</v>
      </c>
      <c r="J45" s="116">
        <v>0</v>
      </c>
      <c r="K45" s="117">
        <v>64</v>
      </c>
      <c r="L45" s="23">
        <f t="shared" si="9"/>
        <v>64</v>
      </c>
      <c r="M45" s="23">
        <f t="shared" si="22"/>
        <v>5086464</v>
      </c>
      <c r="N45" s="22">
        <f t="shared" si="23"/>
        <v>4.4350990916183122E-2</v>
      </c>
      <c r="P45" s="125">
        <f t="shared" si="24"/>
        <v>1851114</v>
      </c>
      <c r="Q45" s="124">
        <v>20340</v>
      </c>
    </row>
    <row r="46" spans="1:17" ht="15.75" x14ac:dyDescent="0.25">
      <c r="A46" s="59" t="s">
        <v>46</v>
      </c>
      <c r="B46" s="127">
        <v>1810227</v>
      </c>
      <c r="C46" s="128">
        <f t="shared" si="21"/>
        <v>1890303</v>
      </c>
      <c r="D46" s="23"/>
      <c r="E46" s="23"/>
      <c r="F46" s="23"/>
      <c r="G46" s="23"/>
      <c r="H46" s="23"/>
      <c r="I46" s="23"/>
      <c r="J46" s="116">
        <v>0</v>
      </c>
      <c r="K46" s="117">
        <v>4</v>
      </c>
      <c r="L46" s="23">
        <f t="shared" si="9"/>
        <v>4</v>
      </c>
      <c r="M46" s="23">
        <f t="shared" si="22"/>
        <v>320304</v>
      </c>
      <c r="N46" s="60">
        <f t="shared" si="23"/>
        <v>4.4235336231312428E-2</v>
      </c>
      <c r="P46" s="125">
        <f t="shared" si="24"/>
        <v>1869963</v>
      </c>
      <c r="Q46" s="124">
        <v>20340</v>
      </c>
    </row>
    <row r="47" spans="1:17" ht="15.75" x14ac:dyDescent="0.25">
      <c r="A47" s="59" t="s">
        <v>46</v>
      </c>
      <c r="B47" s="127">
        <v>1837269</v>
      </c>
      <c r="C47" s="128">
        <f t="shared" si="21"/>
        <v>1918239</v>
      </c>
      <c r="D47" s="23"/>
      <c r="E47" s="23"/>
      <c r="F47" s="23"/>
      <c r="G47" s="23"/>
      <c r="H47" s="23"/>
      <c r="I47" s="23"/>
      <c r="J47" s="116">
        <v>0</v>
      </c>
      <c r="K47" s="117">
        <v>37</v>
      </c>
      <c r="L47" s="23">
        <f t="shared" si="9"/>
        <v>37</v>
      </c>
      <c r="M47" s="23">
        <f t="shared" si="22"/>
        <v>2995890</v>
      </c>
      <c r="N47" s="60">
        <f t="shared" si="23"/>
        <v>4.40708464574322E-2</v>
      </c>
      <c r="P47" s="125">
        <f t="shared" si="24"/>
        <v>1897899</v>
      </c>
      <c r="Q47" s="124">
        <v>20340</v>
      </c>
    </row>
    <row r="48" spans="1:17" ht="15.75" x14ac:dyDescent="0.25">
      <c r="A48" s="59" t="s">
        <v>46</v>
      </c>
      <c r="B48" s="127">
        <v>1864698</v>
      </c>
      <c r="C48" s="128">
        <f t="shared" si="21"/>
        <v>1946574</v>
      </c>
      <c r="D48" s="23"/>
      <c r="E48" s="23"/>
      <c r="F48" s="23"/>
      <c r="G48" s="23"/>
      <c r="H48" s="23"/>
      <c r="I48" s="23"/>
      <c r="J48" s="116">
        <v>1</v>
      </c>
      <c r="K48" s="117">
        <v>6</v>
      </c>
      <c r="L48" s="23">
        <f t="shared" si="9"/>
        <v>7</v>
      </c>
      <c r="M48" s="23">
        <f t="shared" si="22"/>
        <v>573132</v>
      </c>
      <c r="N48" s="60">
        <f t="shared" si="23"/>
        <v>4.3908450590926788E-2</v>
      </c>
      <c r="P48" s="125">
        <f t="shared" si="24"/>
        <v>1926234</v>
      </c>
      <c r="Q48" s="124">
        <v>20340</v>
      </c>
    </row>
    <row r="49" spans="1:17" ht="15.75" x14ac:dyDescent="0.25">
      <c r="A49" s="15"/>
      <c r="B49" s="89"/>
      <c r="C49" s="16"/>
      <c r="D49" s="23"/>
      <c r="E49" s="23"/>
      <c r="F49" s="23"/>
      <c r="G49" s="23"/>
      <c r="H49" s="23"/>
      <c r="I49" s="23"/>
      <c r="J49" s="118"/>
      <c r="K49" s="118"/>
      <c r="L49" s="23"/>
      <c r="M49" s="23"/>
      <c r="N49" s="22"/>
    </row>
    <row r="50" spans="1:17" ht="16.5" thickBot="1" x14ac:dyDescent="0.3">
      <c r="A50" s="15"/>
      <c r="B50" s="88"/>
      <c r="C50" s="16"/>
      <c r="D50" s="23"/>
      <c r="E50" s="23"/>
      <c r="F50" s="23"/>
      <c r="G50" s="23"/>
      <c r="H50" s="23"/>
      <c r="I50" s="23"/>
      <c r="J50" s="118"/>
      <c r="K50" s="118"/>
      <c r="L50" s="23"/>
      <c r="M50" s="23"/>
      <c r="N50" s="22"/>
    </row>
    <row r="51" spans="1:17" ht="16.5" thickBot="1" x14ac:dyDescent="0.3">
      <c r="A51" s="92"/>
      <c r="B51" s="121" t="s">
        <v>81</v>
      </c>
      <c r="C51" s="120">
        <f>(C52-C45)/C45</f>
        <v>0.15339890801483766</v>
      </c>
      <c r="D51" s="23"/>
      <c r="E51" s="23"/>
      <c r="F51" s="23"/>
      <c r="G51" s="23"/>
      <c r="H51" s="23"/>
      <c r="I51" s="23"/>
      <c r="J51" s="118"/>
      <c r="K51" s="118"/>
      <c r="L51" s="23"/>
      <c r="M51" s="23"/>
      <c r="N51" s="22"/>
    </row>
    <row r="52" spans="1:17" ht="15.75" x14ac:dyDescent="0.25">
      <c r="A52" s="15" t="s">
        <v>12</v>
      </c>
      <c r="B52" s="129">
        <v>2068458</v>
      </c>
      <c r="C52" s="16">
        <f t="shared" ref="C52:C60" si="25">P52+Q52</f>
        <v>2158533</v>
      </c>
      <c r="D52" s="23">
        <f>ROUND((B52/8*3)/3,0)*3</f>
        <v>775671</v>
      </c>
      <c r="E52" s="23">
        <f t="shared" si="13"/>
        <v>809451</v>
      </c>
      <c r="F52" s="23">
        <f>ROUND((B52/8*5)/3,0)*3</f>
        <v>1292787</v>
      </c>
      <c r="G52" s="23">
        <f>ROUND((C52/8*5)/3,0)*3</f>
        <v>1349082</v>
      </c>
      <c r="H52" s="23">
        <f>ROUND((B52/8*6)/3,0)*3</f>
        <v>1551345</v>
      </c>
      <c r="I52" s="23">
        <f>ROUND((C52/8*6)/3,0)*3</f>
        <v>1618899</v>
      </c>
      <c r="J52" s="116">
        <v>1</v>
      </c>
      <c r="K52" s="117">
        <v>43</v>
      </c>
      <c r="L52" s="23">
        <f t="shared" si="9"/>
        <v>44</v>
      </c>
      <c r="M52" s="23">
        <f t="shared" ref="M52:M60" si="26">(C52-B52)*L52</f>
        <v>3963300</v>
      </c>
      <c r="N52" s="22">
        <f t="shared" ref="N52:N60" si="27">(C52-B52)/B52</f>
        <v>4.3546932062434915E-2</v>
      </c>
      <c r="P52" s="125">
        <f t="shared" ref="P52:P60" si="28">ROUND($B52*(1+$B$1)/3,0)*3</f>
        <v>2136717</v>
      </c>
      <c r="Q52" s="124">
        <v>21816</v>
      </c>
    </row>
    <row r="53" spans="1:17" ht="15.75" x14ac:dyDescent="0.25">
      <c r="A53" s="15" t="s">
        <v>24</v>
      </c>
      <c r="B53" s="129">
        <v>2099478</v>
      </c>
      <c r="C53" s="16">
        <f t="shared" si="25"/>
        <v>2190576</v>
      </c>
      <c r="D53" s="23">
        <f t="shared" ref="D53:D60" si="29">ROUND((B53/8*3)/3,0)*3</f>
        <v>787305</v>
      </c>
      <c r="E53" s="23">
        <f t="shared" si="13"/>
        <v>821466</v>
      </c>
      <c r="F53" s="23">
        <f t="shared" ref="F53:F60" si="30">ROUND((B53/8*5)/3,0)*3</f>
        <v>1312173</v>
      </c>
      <c r="G53" s="23">
        <f t="shared" ref="G53:G60" si="31">ROUND((C53/8*5)/3,0)*3</f>
        <v>1369110</v>
      </c>
      <c r="H53" s="23">
        <f t="shared" ref="H53:H60" si="32">ROUND((B53/8*6)/3,0)*3</f>
        <v>1574610</v>
      </c>
      <c r="I53" s="23">
        <f t="shared" ref="I53:I60" si="33">ROUND((C53/8*6)/3,0)*3</f>
        <v>1642932</v>
      </c>
      <c r="J53" s="116"/>
      <c r="K53" s="117">
        <v>5</v>
      </c>
      <c r="L53" s="23">
        <f t="shared" si="9"/>
        <v>5</v>
      </c>
      <c r="M53" s="23">
        <f t="shared" si="26"/>
        <v>455490</v>
      </c>
      <c r="N53" s="22">
        <f t="shared" si="27"/>
        <v>4.3390785709590672E-2</v>
      </c>
      <c r="P53" s="125">
        <f t="shared" si="28"/>
        <v>2168760</v>
      </c>
      <c r="Q53" s="124">
        <v>21816</v>
      </c>
    </row>
    <row r="54" spans="1:17" ht="15.75" x14ac:dyDescent="0.25">
      <c r="A54" s="15" t="s">
        <v>25</v>
      </c>
      <c r="B54" s="129">
        <v>2130984</v>
      </c>
      <c r="C54" s="16">
        <f t="shared" si="25"/>
        <v>2223123</v>
      </c>
      <c r="D54" s="23">
        <f t="shared" si="29"/>
        <v>799119</v>
      </c>
      <c r="E54" s="23">
        <f t="shared" si="13"/>
        <v>833670</v>
      </c>
      <c r="F54" s="23">
        <f t="shared" si="30"/>
        <v>1331865</v>
      </c>
      <c r="G54" s="23">
        <f t="shared" si="31"/>
        <v>1389453</v>
      </c>
      <c r="H54" s="23">
        <f t="shared" si="32"/>
        <v>1598238</v>
      </c>
      <c r="I54" s="23">
        <f t="shared" si="33"/>
        <v>1667343</v>
      </c>
      <c r="J54" s="116"/>
      <c r="K54" s="117">
        <v>38</v>
      </c>
      <c r="L54" s="23">
        <f t="shared" si="9"/>
        <v>38</v>
      </c>
      <c r="M54" s="23">
        <f t="shared" si="26"/>
        <v>3501282</v>
      </c>
      <c r="N54" s="22">
        <f t="shared" si="27"/>
        <v>4.3237771846245679E-2</v>
      </c>
      <c r="P54" s="125">
        <f t="shared" si="28"/>
        <v>2201307</v>
      </c>
      <c r="Q54" s="124">
        <v>21816</v>
      </c>
    </row>
    <row r="55" spans="1:17" ht="15.75" x14ac:dyDescent="0.25">
      <c r="A55" s="15"/>
      <c r="B55" s="129">
        <v>2162958</v>
      </c>
      <c r="C55" s="16">
        <f t="shared" si="25"/>
        <v>2256153</v>
      </c>
      <c r="D55" s="23">
        <f t="shared" si="29"/>
        <v>811110</v>
      </c>
      <c r="E55" s="23">
        <f t="shared" si="13"/>
        <v>846057</v>
      </c>
      <c r="F55" s="23">
        <f t="shared" si="30"/>
        <v>1351848</v>
      </c>
      <c r="G55" s="23">
        <f t="shared" si="31"/>
        <v>1410096</v>
      </c>
      <c r="H55" s="23">
        <f t="shared" si="32"/>
        <v>1622220</v>
      </c>
      <c r="I55" s="23">
        <f t="shared" si="33"/>
        <v>1692114</v>
      </c>
      <c r="J55" s="116"/>
      <c r="K55" s="117">
        <v>5</v>
      </c>
      <c r="L55" s="23">
        <f t="shared" si="9"/>
        <v>5</v>
      </c>
      <c r="M55" s="23">
        <f t="shared" si="26"/>
        <v>465975</v>
      </c>
      <c r="N55" s="22">
        <f t="shared" si="27"/>
        <v>4.3086828315667708E-2</v>
      </c>
      <c r="P55" s="125">
        <f t="shared" si="28"/>
        <v>2234337</v>
      </c>
      <c r="Q55" s="124">
        <v>21816</v>
      </c>
    </row>
    <row r="56" spans="1:17" ht="15.75" x14ac:dyDescent="0.25">
      <c r="A56" s="15"/>
      <c r="B56" s="129">
        <v>2195400</v>
      </c>
      <c r="C56" s="16">
        <f t="shared" si="25"/>
        <v>2289663</v>
      </c>
      <c r="D56" s="23">
        <f t="shared" si="29"/>
        <v>823275</v>
      </c>
      <c r="E56" s="23">
        <f t="shared" si="13"/>
        <v>858624</v>
      </c>
      <c r="F56" s="23">
        <f t="shared" si="30"/>
        <v>1372125</v>
      </c>
      <c r="G56" s="23">
        <f t="shared" si="31"/>
        <v>1431039</v>
      </c>
      <c r="H56" s="23">
        <f t="shared" si="32"/>
        <v>1646550</v>
      </c>
      <c r="I56" s="23">
        <f t="shared" si="33"/>
        <v>1717248</v>
      </c>
      <c r="J56" s="116"/>
      <c r="K56" s="117">
        <v>11</v>
      </c>
      <c r="L56" s="23">
        <f t="shared" si="9"/>
        <v>11</v>
      </c>
      <c r="M56" s="23">
        <f t="shared" si="26"/>
        <v>1036893</v>
      </c>
      <c r="N56" s="22">
        <f t="shared" si="27"/>
        <v>4.2936594698004919E-2</v>
      </c>
      <c r="P56" s="125">
        <f t="shared" si="28"/>
        <v>2267847</v>
      </c>
      <c r="Q56" s="124">
        <v>21816</v>
      </c>
    </row>
    <row r="57" spans="1:17" ht="15.75" x14ac:dyDescent="0.25">
      <c r="A57" s="15"/>
      <c r="B57" s="129">
        <v>2228331</v>
      </c>
      <c r="C57" s="16">
        <f t="shared" si="25"/>
        <v>2323683</v>
      </c>
      <c r="D57" s="23">
        <f t="shared" si="29"/>
        <v>835623</v>
      </c>
      <c r="E57" s="23">
        <f t="shared" si="13"/>
        <v>871380</v>
      </c>
      <c r="F57" s="23">
        <f t="shared" si="30"/>
        <v>1392708</v>
      </c>
      <c r="G57" s="23">
        <f t="shared" si="31"/>
        <v>1452303</v>
      </c>
      <c r="H57" s="23">
        <f t="shared" si="32"/>
        <v>1671249</v>
      </c>
      <c r="I57" s="23">
        <f t="shared" si="33"/>
        <v>1742763</v>
      </c>
      <c r="J57" s="116"/>
      <c r="K57" s="117">
        <v>2</v>
      </c>
      <c r="L57" s="23">
        <f t="shared" si="9"/>
        <v>2</v>
      </c>
      <c r="M57" s="23">
        <f t="shared" si="26"/>
        <v>190704</v>
      </c>
      <c r="N57" s="22">
        <f t="shared" si="27"/>
        <v>4.2790770311950964E-2</v>
      </c>
      <c r="P57" s="125">
        <f t="shared" si="28"/>
        <v>2301867</v>
      </c>
      <c r="Q57" s="124">
        <v>21816</v>
      </c>
    </row>
    <row r="58" spans="1:17" ht="15.75" x14ac:dyDescent="0.25">
      <c r="A58" s="15"/>
      <c r="B58" s="129">
        <v>2261754</v>
      </c>
      <c r="C58" s="16">
        <f t="shared" si="25"/>
        <v>2358207</v>
      </c>
      <c r="D58" s="23">
        <f t="shared" si="29"/>
        <v>848157</v>
      </c>
      <c r="E58" s="23">
        <f t="shared" si="13"/>
        <v>884328</v>
      </c>
      <c r="F58" s="23">
        <f t="shared" si="30"/>
        <v>1413597</v>
      </c>
      <c r="G58" s="23">
        <f t="shared" si="31"/>
        <v>1473879</v>
      </c>
      <c r="H58" s="23">
        <f t="shared" si="32"/>
        <v>1696317</v>
      </c>
      <c r="I58" s="23">
        <f t="shared" si="33"/>
        <v>1768656</v>
      </c>
      <c r="J58" s="116"/>
      <c r="K58" s="117">
        <v>8</v>
      </c>
      <c r="L58" s="23">
        <f t="shared" si="9"/>
        <v>8</v>
      </c>
      <c r="M58" s="23">
        <f t="shared" si="26"/>
        <v>771624</v>
      </c>
      <c r="N58" s="22">
        <f t="shared" si="27"/>
        <v>4.2645221363596574E-2</v>
      </c>
      <c r="P58" s="125">
        <f t="shared" si="28"/>
        <v>2336391</v>
      </c>
      <c r="Q58" s="124">
        <v>21816</v>
      </c>
    </row>
    <row r="59" spans="1:17" ht="15.75" x14ac:dyDescent="0.25">
      <c r="A59" s="15" t="s">
        <v>2</v>
      </c>
      <c r="B59" s="129">
        <v>2295681</v>
      </c>
      <c r="C59" s="16">
        <f t="shared" si="25"/>
        <v>2393253</v>
      </c>
      <c r="D59" s="23">
        <f t="shared" si="29"/>
        <v>860880</v>
      </c>
      <c r="E59" s="23">
        <f t="shared" si="13"/>
        <v>897471</v>
      </c>
      <c r="F59" s="23">
        <f t="shared" si="30"/>
        <v>1434801</v>
      </c>
      <c r="G59" s="23">
        <f t="shared" si="31"/>
        <v>1495782</v>
      </c>
      <c r="H59" s="23">
        <f t="shared" si="32"/>
        <v>1721760</v>
      </c>
      <c r="I59" s="23">
        <f t="shared" si="33"/>
        <v>1794939</v>
      </c>
      <c r="J59" s="116">
        <v>1</v>
      </c>
      <c r="K59" s="117">
        <v>5</v>
      </c>
      <c r="L59" s="23">
        <f t="shared" si="9"/>
        <v>6</v>
      </c>
      <c r="M59" s="23">
        <f t="shared" si="26"/>
        <v>585432</v>
      </c>
      <c r="N59" s="22">
        <f t="shared" si="27"/>
        <v>4.2502420850283641E-2</v>
      </c>
      <c r="P59" s="125">
        <f t="shared" si="28"/>
        <v>2371437</v>
      </c>
      <c r="Q59" s="124">
        <v>21816</v>
      </c>
    </row>
    <row r="60" spans="1:17" ht="15.75" x14ac:dyDescent="0.25">
      <c r="A60" s="15"/>
      <c r="B60" s="129">
        <v>2330121</v>
      </c>
      <c r="C60" s="16">
        <f t="shared" si="25"/>
        <v>2428830</v>
      </c>
      <c r="D60" s="23">
        <f t="shared" si="29"/>
        <v>873795</v>
      </c>
      <c r="E60" s="23">
        <f t="shared" si="13"/>
        <v>910812</v>
      </c>
      <c r="F60" s="23">
        <f t="shared" si="30"/>
        <v>1456326</v>
      </c>
      <c r="G60" s="23">
        <f t="shared" si="31"/>
        <v>1518018</v>
      </c>
      <c r="H60" s="23">
        <f t="shared" si="32"/>
        <v>1747590</v>
      </c>
      <c r="I60" s="23">
        <f t="shared" si="33"/>
        <v>1821624</v>
      </c>
      <c r="J60" s="116"/>
      <c r="K60" s="117">
        <v>44</v>
      </c>
      <c r="L60" s="23">
        <f t="shared" si="9"/>
        <v>44</v>
      </c>
      <c r="M60" s="23">
        <f t="shared" si="26"/>
        <v>4343196</v>
      </c>
      <c r="N60" s="22">
        <f t="shared" si="27"/>
        <v>4.2362177758150758E-2</v>
      </c>
      <c r="P60" s="125">
        <f t="shared" si="28"/>
        <v>2407014</v>
      </c>
      <c r="Q60" s="124">
        <v>21816</v>
      </c>
    </row>
    <row r="61" spans="1:17" ht="18.75" thickBot="1" x14ac:dyDescent="0.3">
      <c r="B61" s="13"/>
      <c r="C61" s="14"/>
      <c r="D61" s="14"/>
      <c r="E61" s="14"/>
      <c r="F61" s="14"/>
      <c r="G61" s="14"/>
      <c r="H61" s="14"/>
      <c r="I61" s="14"/>
      <c r="J61" s="21"/>
      <c r="K61" s="21"/>
      <c r="L61" s="21"/>
      <c r="M61" s="21"/>
      <c r="N61" s="7"/>
    </row>
    <row r="62" spans="1:17" ht="16.5" thickBot="1" x14ac:dyDescent="0.3">
      <c r="C62" s="21"/>
      <c r="D62" s="21"/>
      <c r="E62" s="21"/>
      <c r="F62" s="21"/>
      <c r="G62" s="21"/>
      <c r="H62" s="21"/>
      <c r="I62" s="21"/>
      <c r="J62" s="24">
        <f>SUM(J8:J60)</f>
        <v>74</v>
      </c>
      <c r="K62" s="24">
        <f>SUM(K8:K60)</f>
        <v>9113</v>
      </c>
      <c r="L62" s="24">
        <f>SUM(L8:L60)</f>
        <v>9187</v>
      </c>
      <c r="M62" s="24">
        <f>SUM(M8:M60)</f>
        <v>570283479</v>
      </c>
      <c r="N62" s="8"/>
    </row>
    <row r="63" spans="1:17" x14ac:dyDescent="0.2"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8"/>
    </row>
    <row r="64" spans="1:17" x14ac:dyDescent="0.2"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8"/>
    </row>
    <row r="65" spans="1:17" ht="18" x14ac:dyDescent="0.25">
      <c r="A65" s="75" t="s">
        <v>4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8"/>
    </row>
    <row r="66" spans="1:17" ht="13.5" thickBot="1" x14ac:dyDescent="0.25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8"/>
    </row>
    <row r="67" spans="1:17" ht="13.15" customHeight="1" thickBot="1" x14ac:dyDescent="0.25">
      <c r="A67" s="133" t="s">
        <v>61</v>
      </c>
      <c r="B67" s="133" t="str">
        <f>B4</f>
        <v>Existing package on 31 March 2023</v>
      </c>
      <c r="C67" s="133" t="str">
        <f>C4</f>
        <v>Revised Full-time package wef 1 April 2023 (rounded)</v>
      </c>
      <c r="D67" s="133" t="s">
        <v>55</v>
      </c>
      <c r="E67" s="133" t="s">
        <v>54</v>
      </c>
      <c r="F67" s="133" t="s">
        <v>56</v>
      </c>
      <c r="G67" s="133" t="s">
        <v>57</v>
      </c>
      <c r="H67" s="133" t="s">
        <v>58</v>
      </c>
      <c r="I67" s="133" t="s">
        <v>59</v>
      </c>
      <c r="J67" s="136" t="s">
        <v>47</v>
      </c>
      <c r="K67" s="137"/>
      <c r="L67" s="138"/>
      <c r="M67" s="139" t="s">
        <v>1</v>
      </c>
      <c r="N67" s="133" t="s">
        <v>60</v>
      </c>
      <c r="P67" s="123" t="s">
        <v>82</v>
      </c>
      <c r="Q67" s="123" t="s">
        <v>83</v>
      </c>
    </row>
    <row r="68" spans="1:17" x14ac:dyDescent="0.2">
      <c r="A68" s="134"/>
      <c r="B68" s="134"/>
      <c r="C68" s="134"/>
      <c r="D68" s="134"/>
      <c r="E68" s="134"/>
      <c r="F68" s="134"/>
      <c r="G68" s="134"/>
      <c r="H68" s="134"/>
      <c r="I68" s="134"/>
      <c r="J68" s="142" t="s">
        <v>4</v>
      </c>
      <c r="K68" s="144" t="s">
        <v>48</v>
      </c>
      <c r="L68" s="146" t="s">
        <v>8</v>
      </c>
      <c r="M68" s="140"/>
      <c r="N68" s="134"/>
    </row>
    <row r="69" spans="1:17" ht="13.5" thickBot="1" x14ac:dyDescent="0.25">
      <c r="A69" s="135"/>
      <c r="B69" s="135"/>
      <c r="C69" s="135"/>
      <c r="D69" s="135"/>
      <c r="E69" s="135"/>
      <c r="F69" s="135"/>
      <c r="G69" s="135"/>
      <c r="H69" s="135"/>
      <c r="I69" s="135"/>
      <c r="J69" s="143"/>
      <c r="K69" s="145"/>
      <c r="L69" s="147"/>
      <c r="M69" s="141"/>
      <c r="N69" s="135"/>
    </row>
    <row r="70" spans="1:17" x14ac:dyDescent="0.2">
      <c r="A70" t="s">
        <v>2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</row>
    <row r="71" spans="1:17" ht="15.75" x14ac:dyDescent="0.25">
      <c r="A71" s="15" t="s">
        <v>9</v>
      </c>
      <c r="B71" s="129">
        <v>1085478</v>
      </c>
      <c r="C71" s="16">
        <f t="shared" ref="C71:C82" si="34">P71+Q71</f>
        <v>1141638</v>
      </c>
      <c r="D71" s="23">
        <f t="shared" ref="D71:D126" si="35">ROUND((B71/8*3)/3,0)*3</f>
        <v>407055</v>
      </c>
      <c r="E71" s="23">
        <f t="shared" ref="E71:E126" si="36">ROUND((C71/8*3)/3,0)*3</f>
        <v>428115</v>
      </c>
      <c r="F71" s="23">
        <f t="shared" ref="F71:F126" si="37">ROUND((B71/8*5)/3,0)*3</f>
        <v>678423</v>
      </c>
      <c r="G71" s="23">
        <f t="shared" ref="G71:G126" si="38">ROUND((C71/8*5)/3,0)*3</f>
        <v>713523</v>
      </c>
      <c r="H71" s="23">
        <f t="shared" ref="H71:H126" si="39">ROUND((B71/8*6)/3,0)*3</f>
        <v>814110</v>
      </c>
      <c r="I71" s="23">
        <f t="shared" ref="I71:I126" si="40">ROUND((C71/8*6)/3,0)*3</f>
        <v>856230</v>
      </c>
      <c r="J71" s="117">
        <v>190</v>
      </c>
      <c r="K71" s="62"/>
      <c r="L71" s="62"/>
      <c r="M71" s="23">
        <f t="shared" ref="M71:M82" si="41">(C71-B71)*J71</f>
        <v>10670400</v>
      </c>
      <c r="N71" s="22">
        <f t="shared" ref="N71:N82" si="42">(C71-B71)/B71</f>
        <v>5.1737575519724952E-2</v>
      </c>
      <c r="P71" s="125">
        <f>ROUND($B71*(1+$B$1)/3,0)*3</f>
        <v>1121298</v>
      </c>
      <c r="Q71" s="124">
        <v>20340</v>
      </c>
    </row>
    <row r="72" spans="1:17" ht="15.75" x14ac:dyDescent="0.25">
      <c r="A72" s="15" t="s">
        <v>18</v>
      </c>
      <c r="B72" s="129">
        <v>1101765</v>
      </c>
      <c r="C72" s="16">
        <f t="shared" si="34"/>
        <v>1158462</v>
      </c>
      <c r="D72" s="23">
        <f t="shared" si="35"/>
        <v>413163</v>
      </c>
      <c r="E72" s="23">
        <f t="shared" si="36"/>
        <v>434424</v>
      </c>
      <c r="F72" s="23">
        <f t="shared" si="37"/>
        <v>688602</v>
      </c>
      <c r="G72" s="23">
        <f t="shared" si="38"/>
        <v>724038</v>
      </c>
      <c r="H72" s="23">
        <f t="shared" si="39"/>
        <v>826323</v>
      </c>
      <c r="I72" s="23">
        <f t="shared" si="40"/>
        <v>868848</v>
      </c>
      <c r="J72" s="117">
        <v>24</v>
      </c>
      <c r="K72" s="62"/>
      <c r="L72" s="62"/>
      <c r="M72" s="23">
        <f t="shared" si="41"/>
        <v>1360728</v>
      </c>
      <c r="N72" s="22">
        <f t="shared" si="42"/>
        <v>5.1460157111543753E-2</v>
      </c>
      <c r="P72" s="125">
        <f t="shared" ref="P72:P77" si="43">ROUND($B72*(1+$B$1)/3,0)*3</f>
        <v>1138122</v>
      </c>
      <c r="Q72" s="124">
        <v>20340</v>
      </c>
    </row>
    <row r="73" spans="1:17" ht="15.75" x14ac:dyDescent="0.25">
      <c r="A73" s="15" t="s">
        <v>19</v>
      </c>
      <c r="B73" s="129">
        <v>1118292</v>
      </c>
      <c r="C73" s="16">
        <f t="shared" si="34"/>
        <v>1175535</v>
      </c>
      <c r="D73" s="23">
        <f t="shared" si="35"/>
        <v>419361</v>
      </c>
      <c r="E73" s="23">
        <f t="shared" si="36"/>
        <v>440826</v>
      </c>
      <c r="F73" s="23">
        <f t="shared" si="37"/>
        <v>698934</v>
      </c>
      <c r="G73" s="23">
        <f t="shared" si="38"/>
        <v>734709</v>
      </c>
      <c r="H73" s="23">
        <f t="shared" si="39"/>
        <v>838719</v>
      </c>
      <c r="I73" s="23">
        <f t="shared" si="40"/>
        <v>881652</v>
      </c>
      <c r="J73" s="117">
        <v>44</v>
      </c>
      <c r="K73" s="62"/>
      <c r="L73" s="62"/>
      <c r="M73" s="23">
        <f t="shared" si="41"/>
        <v>2518692</v>
      </c>
      <c r="N73" s="22">
        <f t="shared" si="42"/>
        <v>5.1187882950070283E-2</v>
      </c>
      <c r="P73" s="125">
        <f t="shared" si="43"/>
        <v>1155195</v>
      </c>
      <c r="Q73" s="124">
        <v>20340</v>
      </c>
    </row>
    <row r="74" spans="1:17" ht="15.75" x14ac:dyDescent="0.25">
      <c r="A74" s="15"/>
      <c r="B74" s="129">
        <v>1135065</v>
      </c>
      <c r="C74" s="16">
        <f t="shared" si="34"/>
        <v>1192863</v>
      </c>
      <c r="D74" s="23">
        <f t="shared" si="35"/>
        <v>425649</v>
      </c>
      <c r="E74" s="23">
        <f t="shared" si="36"/>
        <v>447324</v>
      </c>
      <c r="F74" s="23">
        <f t="shared" si="37"/>
        <v>709416</v>
      </c>
      <c r="G74" s="23">
        <f t="shared" si="38"/>
        <v>745539</v>
      </c>
      <c r="H74" s="23">
        <f t="shared" si="39"/>
        <v>851298</v>
      </c>
      <c r="I74" s="23">
        <f t="shared" si="40"/>
        <v>894648</v>
      </c>
      <c r="J74" s="117">
        <v>107</v>
      </c>
      <c r="K74" s="62"/>
      <c r="L74" s="62"/>
      <c r="M74" s="23">
        <f t="shared" si="41"/>
        <v>6184386</v>
      </c>
      <c r="N74" s="22">
        <f t="shared" si="42"/>
        <v>5.0920431869540511E-2</v>
      </c>
      <c r="P74" s="125">
        <f t="shared" si="43"/>
        <v>1172523</v>
      </c>
      <c r="Q74" s="124">
        <v>20340</v>
      </c>
    </row>
    <row r="75" spans="1:17" ht="15.75" x14ac:dyDescent="0.25">
      <c r="A75" s="15"/>
      <c r="B75" s="129">
        <v>1152096</v>
      </c>
      <c r="C75" s="16">
        <f t="shared" si="34"/>
        <v>1210455</v>
      </c>
      <c r="D75" s="23">
        <f t="shared" si="35"/>
        <v>432036</v>
      </c>
      <c r="E75" s="23">
        <f t="shared" si="36"/>
        <v>453921</v>
      </c>
      <c r="F75" s="23">
        <f t="shared" si="37"/>
        <v>720060</v>
      </c>
      <c r="G75" s="23">
        <f t="shared" si="38"/>
        <v>756534</v>
      </c>
      <c r="H75" s="23">
        <f t="shared" si="39"/>
        <v>864072</v>
      </c>
      <c r="I75" s="23">
        <f t="shared" si="40"/>
        <v>907842</v>
      </c>
      <c r="J75" s="117">
        <v>25</v>
      </c>
      <c r="K75" s="62"/>
      <c r="L75" s="62"/>
      <c r="M75" s="23">
        <f t="shared" si="41"/>
        <v>1458975</v>
      </c>
      <c r="N75" s="22">
        <f t="shared" si="42"/>
        <v>5.0654632947254398E-2</v>
      </c>
      <c r="P75" s="125">
        <f t="shared" si="43"/>
        <v>1190115</v>
      </c>
      <c r="Q75" s="124">
        <v>20340</v>
      </c>
    </row>
    <row r="76" spans="1:17" ht="15.75" x14ac:dyDescent="0.25">
      <c r="A76" s="15"/>
      <c r="B76" s="129">
        <v>1169379</v>
      </c>
      <c r="C76" s="16">
        <f t="shared" si="34"/>
        <v>1228308</v>
      </c>
      <c r="D76" s="23">
        <f t="shared" si="35"/>
        <v>438516</v>
      </c>
      <c r="E76" s="23">
        <f t="shared" si="36"/>
        <v>460617</v>
      </c>
      <c r="F76" s="23">
        <f t="shared" si="37"/>
        <v>730863</v>
      </c>
      <c r="G76" s="23">
        <f t="shared" si="38"/>
        <v>767694</v>
      </c>
      <c r="H76" s="23">
        <f t="shared" si="39"/>
        <v>877035</v>
      </c>
      <c r="I76" s="23">
        <f t="shared" si="40"/>
        <v>921231</v>
      </c>
      <c r="J76" s="117">
        <v>9</v>
      </c>
      <c r="K76" s="62"/>
      <c r="L76" s="62"/>
      <c r="M76" s="23">
        <f t="shared" si="41"/>
        <v>530361</v>
      </c>
      <c r="N76" s="22">
        <f t="shared" si="42"/>
        <v>5.0393413940219553E-2</v>
      </c>
      <c r="P76" s="125">
        <f t="shared" si="43"/>
        <v>1207968</v>
      </c>
      <c r="Q76" s="124">
        <v>20340</v>
      </c>
    </row>
    <row r="77" spans="1:17" ht="15.75" x14ac:dyDescent="0.25">
      <c r="A77" s="15"/>
      <c r="B77" s="129">
        <v>1186908</v>
      </c>
      <c r="C77" s="16">
        <f t="shared" si="34"/>
        <v>1246416</v>
      </c>
      <c r="D77" s="23">
        <f t="shared" si="35"/>
        <v>445092</v>
      </c>
      <c r="E77" s="23">
        <f t="shared" si="36"/>
        <v>467406</v>
      </c>
      <c r="F77" s="23">
        <f t="shared" si="37"/>
        <v>741819</v>
      </c>
      <c r="G77" s="23">
        <f t="shared" si="38"/>
        <v>779010</v>
      </c>
      <c r="H77" s="23">
        <f t="shared" si="39"/>
        <v>890181</v>
      </c>
      <c r="I77" s="23">
        <f t="shared" si="40"/>
        <v>934812</v>
      </c>
      <c r="J77" s="117">
        <v>8</v>
      </c>
      <c r="K77" s="62"/>
      <c r="L77" s="62"/>
      <c r="M77" s="23">
        <f t="shared" si="41"/>
        <v>476064</v>
      </c>
      <c r="N77" s="22">
        <f t="shared" si="42"/>
        <v>5.0136994611208283E-2</v>
      </c>
      <c r="P77" s="125">
        <f t="shared" si="43"/>
        <v>1226076</v>
      </c>
      <c r="Q77" s="124">
        <v>20340</v>
      </c>
    </row>
    <row r="78" spans="1:17" ht="15.75" x14ac:dyDescent="0.25">
      <c r="A78" s="15" t="s">
        <v>2</v>
      </c>
      <c r="B78" s="129">
        <v>1204731</v>
      </c>
      <c r="C78" s="16">
        <f t="shared" si="34"/>
        <v>1264827</v>
      </c>
      <c r="D78" s="23">
        <f t="shared" si="35"/>
        <v>451773</v>
      </c>
      <c r="E78" s="23">
        <f t="shared" si="36"/>
        <v>474309</v>
      </c>
      <c r="F78" s="23">
        <f t="shared" si="37"/>
        <v>752958</v>
      </c>
      <c r="G78" s="23">
        <f t="shared" si="38"/>
        <v>790518</v>
      </c>
      <c r="H78" s="23">
        <f t="shared" si="39"/>
        <v>903549</v>
      </c>
      <c r="I78" s="23">
        <f t="shared" si="40"/>
        <v>948621</v>
      </c>
      <c r="J78" s="117">
        <v>9</v>
      </c>
      <c r="K78" s="62"/>
      <c r="L78" s="62"/>
      <c r="M78" s="23">
        <f t="shared" si="41"/>
        <v>540864</v>
      </c>
      <c r="N78" s="22">
        <f t="shared" si="42"/>
        <v>4.9883334951951928E-2</v>
      </c>
      <c r="P78" s="125">
        <f>ROUND($B78*(1+$B$1)/3,0)*3</f>
        <v>1244487</v>
      </c>
      <c r="Q78" s="124">
        <v>20340</v>
      </c>
    </row>
    <row r="79" spans="1:17" ht="15.75" x14ac:dyDescent="0.25">
      <c r="A79" s="15"/>
      <c r="B79" s="129">
        <v>1222791</v>
      </c>
      <c r="C79" s="16">
        <f t="shared" si="34"/>
        <v>1283484</v>
      </c>
      <c r="D79" s="23">
        <f t="shared" si="35"/>
        <v>458547</v>
      </c>
      <c r="E79" s="23">
        <f t="shared" si="36"/>
        <v>481308</v>
      </c>
      <c r="F79" s="23">
        <f t="shared" si="37"/>
        <v>764244</v>
      </c>
      <c r="G79" s="23">
        <f t="shared" si="38"/>
        <v>802179</v>
      </c>
      <c r="H79" s="23">
        <f t="shared" si="39"/>
        <v>917094</v>
      </c>
      <c r="I79" s="23">
        <f t="shared" si="40"/>
        <v>962613</v>
      </c>
      <c r="J79" s="117">
        <v>27</v>
      </c>
      <c r="K79" s="62"/>
      <c r="L79" s="62"/>
      <c r="M79" s="23">
        <f t="shared" si="41"/>
        <v>1638711</v>
      </c>
      <c r="N79" s="22">
        <f t="shared" si="42"/>
        <v>4.9634810854839465E-2</v>
      </c>
      <c r="P79" s="125">
        <f t="shared" ref="P79:P82" si="44">ROUND($B79*(1+$B$1)/3,0)*3</f>
        <v>1263144</v>
      </c>
      <c r="Q79" s="124">
        <v>20340</v>
      </c>
    </row>
    <row r="80" spans="1:17" ht="15.75" x14ac:dyDescent="0.25">
      <c r="A80" s="15"/>
      <c r="B80" s="129">
        <v>1241133</v>
      </c>
      <c r="C80" s="16">
        <f t="shared" si="34"/>
        <v>1302429</v>
      </c>
      <c r="D80" s="23">
        <f t="shared" si="35"/>
        <v>465426</v>
      </c>
      <c r="E80" s="23">
        <f t="shared" si="36"/>
        <v>488412</v>
      </c>
      <c r="F80" s="23">
        <f t="shared" si="37"/>
        <v>775707</v>
      </c>
      <c r="G80" s="23">
        <f t="shared" si="38"/>
        <v>814017</v>
      </c>
      <c r="H80" s="23">
        <f t="shared" si="39"/>
        <v>930849</v>
      </c>
      <c r="I80" s="23">
        <f t="shared" si="40"/>
        <v>976821</v>
      </c>
      <c r="J80" s="117">
        <v>18</v>
      </c>
      <c r="K80" s="62"/>
      <c r="L80" s="62"/>
      <c r="M80" s="23">
        <f t="shared" si="41"/>
        <v>1103328</v>
      </c>
      <c r="N80" s="22">
        <f t="shared" si="42"/>
        <v>4.9387132563552816E-2</v>
      </c>
      <c r="P80" s="125">
        <f t="shared" si="44"/>
        <v>1282089</v>
      </c>
      <c r="Q80" s="124">
        <v>20340</v>
      </c>
    </row>
    <row r="81" spans="1:17" ht="15.75" x14ac:dyDescent="0.25">
      <c r="A81" s="15"/>
      <c r="B81" s="129">
        <v>1259748</v>
      </c>
      <c r="C81" s="16">
        <f t="shared" si="34"/>
        <v>1321659</v>
      </c>
      <c r="D81" s="23">
        <f t="shared" si="35"/>
        <v>472407</v>
      </c>
      <c r="E81" s="23">
        <f t="shared" si="36"/>
        <v>495621</v>
      </c>
      <c r="F81" s="23">
        <f t="shared" si="37"/>
        <v>787344</v>
      </c>
      <c r="G81" s="23">
        <f t="shared" si="38"/>
        <v>826038</v>
      </c>
      <c r="H81" s="23">
        <f t="shared" si="39"/>
        <v>944811</v>
      </c>
      <c r="I81" s="23">
        <f t="shared" si="40"/>
        <v>991245</v>
      </c>
      <c r="J81" s="117">
        <v>21</v>
      </c>
      <c r="K81" s="62"/>
      <c r="L81" s="62"/>
      <c r="M81" s="23">
        <f t="shared" si="41"/>
        <v>1300131</v>
      </c>
      <c r="N81" s="22">
        <f t="shared" si="42"/>
        <v>4.9145543394393164E-2</v>
      </c>
      <c r="P81" s="125">
        <f t="shared" si="44"/>
        <v>1301319</v>
      </c>
      <c r="Q81" s="124">
        <v>20340</v>
      </c>
    </row>
    <row r="82" spans="1:17" ht="16.5" thickBot="1" x14ac:dyDescent="0.3">
      <c r="A82" s="15"/>
      <c r="B82" s="129">
        <v>1278642</v>
      </c>
      <c r="C82" s="16">
        <f t="shared" si="34"/>
        <v>1341177</v>
      </c>
      <c r="D82" s="23">
        <f t="shared" si="35"/>
        <v>479490</v>
      </c>
      <c r="E82" s="23">
        <f t="shared" si="36"/>
        <v>502941</v>
      </c>
      <c r="F82" s="23">
        <f t="shared" si="37"/>
        <v>799152</v>
      </c>
      <c r="G82" s="23">
        <f t="shared" si="38"/>
        <v>838236</v>
      </c>
      <c r="H82" s="23">
        <f t="shared" si="39"/>
        <v>958983</v>
      </c>
      <c r="I82" s="23">
        <f t="shared" si="40"/>
        <v>1005882</v>
      </c>
      <c r="J82" s="117">
        <v>89</v>
      </c>
      <c r="K82" s="62"/>
      <c r="L82" s="62"/>
      <c r="M82" s="23">
        <f t="shared" si="41"/>
        <v>5565615</v>
      </c>
      <c r="N82" s="22">
        <f t="shared" si="42"/>
        <v>4.8907356398428956E-2</v>
      </c>
      <c r="P82" s="125">
        <f t="shared" si="44"/>
        <v>1320837</v>
      </c>
      <c r="Q82" s="124">
        <v>20340</v>
      </c>
    </row>
    <row r="83" spans="1:17" ht="16.5" thickBot="1" x14ac:dyDescent="0.3">
      <c r="A83" s="15"/>
      <c r="B83" s="121" t="s">
        <v>81</v>
      </c>
      <c r="C83" s="120">
        <f>(C85-C82)/C82</f>
        <v>4.5027613804889286E-3</v>
      </c>
      <c r="D83" s="23"/>
      <c r="E83" s="23"/>
      <c r="F83" s="23"/>
      <c r="G83" s="23"/>
      <c r="H83" s="23"/>
      <c r="I83" s="23"/>
      <c r="J83" s="118"/>
      <c r="K83" s="23"/>
      <c r="L83" s="23"/>
      <c r="M83" s="23"/>
      <c r="N83" s="22"/>
    </row>
    <row r="84" spans="1:17" ht="15.75" x14ac:dyDescent="0.25">
      <c r="A84" s="15"/>
      <c r="B84" s="88"/>
      <c r="C84" s="16"/>
      <c r="D84" s="23"/>
      <c r="E84" s="23"/>
      <c r="F84" s="23"/>
      <c r="G84" s="23"/>
      <c r="H84" s="23"/>
      <c r="I84" s="23"/>
      <c r="J84" s="118"/>
      <c r="K84" s="23"/>
      <c r="L84" s="23"/>
      <c r="M84" s="23"/>
      <c r="N84" s="22"/>
    </row>
    <row r="85" spans="1:17" ht="15.75" x14ac:dyDescent="0.25">
      <c r="A85" s="15" t="s">
        <v>10</v>
      </c>
      <c r="B85" s="129">
        <v>1284489</v>
      </c>
      <c r="C85" s="16">
        <f t="shared" ref="C85:C97" si="45">P85+Q85</f>
        <v>1347216</v>
      </c>
      <c r="D85" s="23">
        <f t="shared" si="35"/>
        <v>481683</v>
      </c>
      <c r="E85" s="23">
        <f t="shared" si="36"/>
        <v>505206</v>
      </c>
      <c r="F85" s="23">
        <f t="shared" si="37"/>
        <v>802806</v>
      </c>
      <c r="G85" s="23">
        <f t="shared" si="38"/>
        <v>842010</v>
      </c>
      <c r="H85" s="23">
        <f t="shared" si="39"/>
        <v>963366</v>
      </c>
      <c r="I85" s="23">
        <f t="shared" si="40"/>
        <v>1010412</v>
      </c>
      <c r="J85" s="117">
        <v>74</v>
      </c>
      <c r="K85" s="65"/>
      <c r="L85" s="65"/>
      <c r="M85" s="23">
        <f t="shared" ref="M85:M97" si="46">(C85-B85)*J85</f>
        <v>4641798</v>
      </c>
      <c r="N85" s="22">
        <f t="shared" ref="N85:N97" si="47">(C85-B85)/B85</f>
        <v>4.8834205664665092E-2</v>
      </c>
      <c r="P85" s="125">
        <f t="shared" ref="P85:P97" si="48">ROUND($B85*(1+$B$1)/3,0)*3</f>
        <v>1326876</v>
      </c>
      <c r="Q85" s="124">
        <v>20340</v>
      </c>
    </row>
    <row r="86" spans="1:17" ht="15.75" x14ac:dyDescent="0.25">
      <c r="A86" s="15" t="s">
        <v>20</v>
      </c>
      <c r="B86" s="129">
        <v>1303749</v>
      </c>
      <c r="C86" s="16">
        <f t="shared" si="45"/>
        <v>1367112</v>
      </c>
      <c r="D86" s="23">
        <f t="shared" si="35"/>
        <v>488907</v>
      </c>
      <c r="E86" s="23">
        <f t="shared" si="36"/>
        <v>512667</v>
      </c>
      <c r="F86" s="23">
        <f t="shared" si="37"/>
        <v>814842</v>
      </c>
      <c r="G86" s="23">
        <f t="shared" si="38"/>
        <v>854445</v>
      </c>
      <c r="H86" s="23">
        <f t="shared" si="39"/>
        <v>977811</v>
      </c>
      <c r="I86" s="23">
        <f t="shared" si="40"/>
        <v>1025334</v>
      </c>
      <c r="J86" s="117">
        <v>12</v>
      </c>
      <c r="K86" s="65"/>
      <c r="L86" s="65"/>
      <c r="M86" s="23">
        <f t="shared" si="46"/>
        <v>760356</v>
      </c>
      <c r="N86" s="22">
        <f t="shared" si="47"/>
        <v>4.8600612541217676E-2</v>
      </c>
      <c r="P86" s="125">
        <f t="shared" si="48"/>
        <v>1346772</v>
      </c>
      <c r="Q86" s="124">
        <v>20340</v>
      </c>
    </row>
    <row r="87" spans="1:17" ht="15.75" x14ac:dyDescent="0.25">
      <c r="A87" s="15" t="s">
        <v>21</v>
      </c>
      <c r="B87" s="129">
        <v>1323318</v>
      </c>
      <c r="C87" s="16">
        <f t="shared" si="45"/>
        <v>1387326</v>
      </c>
      <c r="D87" s="23">
        <f t="shared" si="35"/>
        <v>496245</v>
      </c>
      <c r="E87" s="23">
        <f t="shared" si="36"/>
        <v>520248</v>
      </c>
      <c r="F87" s="23">
        <f t="shared" si="37"/>
        <v>827073</v>
      </c>
      <c r="G87" s="23">
        <f t="shared" si="38"/>
        <v>867078</v>
      </c>
      <c r="H87" s="23">
        <f t="shared" si="39"/>
        <v>992490</v>
      </c>
      <c r="I87" s="23">
        <f t="shared" si="40"/>
        <v>1040496</v>
      </c>
      <c r="J87" s="117">
        <v>19</v>
      </c>
      <c r="K87" s="65"/>
      <c r="L87" s="65"/>
      <c r="M87" s="23">
        <f t="shared" si="46"/>
        <v>1216152</v>
      </c>
      <c r="N87" s="22">
        <f t="shared" si="47"/>
        <v>4.8369326193704008E-2</v>
      </c>
      <c r="P87" s="125">
        <f t="shared" si="48"/>
        <v>1366986</v>
      </c>
      <c r="Q87" s="124">
        <v>20340</v>
      </c>
    </row>
    <row r="88" spans="1:17" ht="15.75" x14ac:dyDescent="0.25">
      <c r="A88" s="15" t="s">
        <v>2</v>
      </c>
      <c r="B88" s="129">
        <v>1343169</v>
      </c>
      <c r="C88" s="16">
        <f t="shared" si="45"/>
        <v>1407834</v>
      </c>
      <c r="D88" s="23">
        <f t="shared" si="35"/>
        <v>503688</v>
      </c>
      <c r="E88" s="23">
        <f t="shared" si="36"/>
        <v>527937</v>
      </c>
      <c r="F88" s="23">
        <f t="shared" si="37"/>
        <v>839481</v>
      </c>
      <c r="G88" s="23">
        <f t="shared" si="38"/>
        <v>879897</v>
      </c>
      <c r="H88" s="23">
        <f t="shared" si="39"/>
        <v>1007376</v>
      </c>
      <c r="I88" s="23">
        <f t="shared" si="40"/>
        <v>1055877</v>
      </c>
      <c r="J88" s="117">
        <v>38</v>
      </c>
      <c r="K88" s="65"/>
      <c r="L88" s="65"/>
      <c r="M88" s="23">
        <f t="shared" si="46"/>
        <v>2457270</v>
      </c>
      <c r="N88" s="22">
        <f t="shared" si="47"/>
        <v>4.8143606649647216E-2</v>
      </c>
      <c r="P88" s="125">
        <f t="shared" si="48"/>
        <v>1387494</v>
      </c>
      <c r="Q88" s="124">
        <v>20340</v>
      </c>
    </row>
    <row r="89" spans="1:17" ht="15.75" x14ac:dyDescent="0.25">
      <c r="A89" s="15"/>
      <c r="B89" s="129">
        <v>1363320</v>
      </c>
      <c r="C89" s="16">
        <f t="shared" si="45"/>
        <v>1428651</v>
      </c>
      <c r="D89" s="23">
        <f t="shared" si="35"/>
        <v>511245</v>
      </c>
      <c r="E89" s="23">
        <f t="shared" si="36"/>
        <v>535743</v>
      </c>
      <c r="F89" s="23">
        <f t="shared" si="37"/>
        <v>852075</v>
      </c>
      <c r="G89" s="23">
        <f t="shared" si="38"/>
        <v>892908</v>
      </c>
      <c r="H89" s="23">
        <f t="shared" si="39"/>
        <v>1022490</v>
      </c>
      <c r="I89" s="23">
        <f t="shared" si="40"/>
        <v>1071489</v>
      </c>
      <c r="J89" s="117">
        <v>10</v>
      </c>
      <c r="K89" s="65"/>
      <c r="L89" s="65"/>
      <c r="M89" s="23">
        <f t="shared" si="46"/>
        <v>653310</v>
      </c>
      <c r="N89" s="22">
        <f t="shared" si="47"/>
        <v>4.7920517560073934E-2</v>
      </c>
      <c r="P89" s="125">
        <f t="shared" si="48"/>
        <v>1408311</v>
      </c>
      <c r="Q89" s="124">
        <v>20340</v>
      </c>
    </row>
    <row r="90" spans="1:17" ht="15.75" x14ac:dyDescent="0.25">
      <c r="A90" s="15"/>
      <c r="B90" s="129">
        <v>1383774</v>
      </c>
      <c r="C90" s="16">
        <f t="shared" si="45"/>
        <v>1449780</v>
      </c>
      <c r="D90" s="23">
        <f t="shared" si="35"/>
        <v>518916</v>
      </c>
      <c r="E90" s="23">
        <f t="shared" si="36"/>
        <v>543669</v>
      </c>
      <c r="F90" s="23">
        <f t="shared" si="37"/>
        <v>864858</v>
      </c>
      <c r="G90" s="23">
        <f t="shared" si="38"/>
        <v>906114</v>
      </c>
      <c r="H90" s="23">
        <f t="shared" si="39"/>
        <v>1037832</v>
      </c>
      <c r="I90" s="23">
        <f t="shared" si="40"/>
        <v>1087335</v>
      </c>
      <c r="J90" s="117">
        <v>2</v>
      </c>
      <c r="K90" s="65"/>
      <c r="L90" s="65"/>
      <c r="M90" s="23">
        <f t="shared" si="46"/>
        <v>132012</v>
      </c>
      <c r="N90" s="22">
        <f t="shared" si="47"/>
        <v>4.7699985691305083E-2</v>
      </c>
      <c r="P90" s="125">
        <f t="shared" si="48"/>
        <v>1429440</v>
      </c>
      <c r="Q90" s="124">
        <v>20340</v>
      </c>
    </row>
    <row r="91" spans="1:17" ht="15.75" x14ac:dyDescent="0.25">
      <c r="A91" s="15"/>
      <c r="B91" s="129">
        <v>1404525</v>
      </c>
      <c r="C91" s="16">
        <f t="shared" si="45"/>
        <v>1471215</v>
      </c>
      <c r="D91" s="23">
        <f t="shared" si="35"/>
        <v>526698</v>
      </c>
      <c r="E91" s="23">
        <f t="shared" si="36"/>
        <v>551706</v>
      </c>
      <c r="F91" s="23">
        <f t="shared" si="37"/>
        <v>877827</v>
      </c>
      <c r="G91" s="23">
        <f t="shared" si="38"/>
        <v>919509</v>
      </c>
      <c r="H91" s="23">
        <f t="shared" si="39"/>
        <v>1053393</v>
      </c>
      <c r="I91" s="23">
        <f t="shared" si="40"/>
        <v>1103412</v>
      </c>
      <c r="J91" s="117">
        <v>2</v>
      </c>
      <c r="K91" s="65"/>
      <c r="L91" s="65"/>
      <c r="M91" s="23">
        <f t="shared" si="46"/>
        <v>133380</v>
      </c>
      <c r="N91" s="22">
        <f t="shared" si="47"/>
        <v>4.7482244887061459E-2</v>
      </c>
      <c r="P91" s="125">
        <f t="shared" si="48"/>
        <v>1450875</v>
      </c>
      <c r="Q91" s="124">
        <v>20340</v>
      </c>
    </row>
    <row r="92" spans="1:17" ht="15.75" x14ac:dyDescent="0.25">
      <c r="A92" s="15"/>
      <c r="B92" s="129">
        <v>1425594</v>
      </c>
      <c r="C92" s="16">
        <f t="shared" si="45"/>
        <v>1492980</v>
      </c>
      <c r="D92" s="23">
        <f t="shared" si="35"/>
        <v>534597</v>
      </c>
      <c r="E92" s="23">
        <f t="shared" si="36"/>
        <v>559869</v>
      </c>
      <c r="F92" s="23">
        <f t="shared" si="37"/>
        <v>890997</v>
      </c>
      <c r="G92" s="23">
        <f t="shared" si="38"/>
        <v>933114</v>
      </c>
      <c r="H92" s="23">
        <f t="shared" si="39"/>
        <v>1069197</v>
      </c>
      <c r="I92" s="23">
        <f t="shared" si="40"/>
        <v>1119735</v>
      </c>
      <c r="J92" s="117">
        <v>2</v>
      </c>
      <c r="K92" s="65"/>
      <c r="L92" s="65"/>
      <c r="M92" s="23">
        <f t="shared" si="46"/>
        <v>134772</v>
      </c>
      <c r="N92" s="22">
        <f t="shared" si="47"/>
        <v>4.7268717460932072E-2</v>
      </c>
      <c r="P92" s="125">
        <f t="shared" si="48"/>
        <v>1472640</v>
      </c>
      <c r="Q92" s="124">
        <v>20340</v>
      </c>
    </row>
    <row r="93" spans="1:17" ht="15.75" x14ac:dyDescent="0.25">
      <c r="A93" s="15"/>
      <c r="B93" s="129">
        <v>1446981</v>
      </c>
      <c r="C93" s="16">
        <f t="shared" si="45"/>
        <v>1515072</v>
      </c>
      <c r="D93" s="23">
        <f t="shared" si="35"/>
        <v>542619</v>
      </c>
      <c r="E93" s="23">
        <f t="shared" si="36"/>
        <v>568152</v>
      </c>
      <c r="F93" s="23">
        <f t="shared" si="37"/>
        <v>904362</v>
      </c>
      <c r="G93" s="23">
        <f t="shared" si="38"/>
        <v>946920</v>
      </c>
      <c r="H93" s="23">
        <f t="shared" si="39"/>
        <v>1085235</v>
      </c>
      <c r="I93" s="23">
        <f t="shared" si="40"/>
        <v>1136304</v>
      </c>
      <c r="J93" s="117">
        <v>1</v>
      </c>
      <c r="K93" s="65"/>
      <c r="L93" s="65"/>
      <c r="M93" s="23">
        <f t="shared" si="46"/>
        <v>68091</v>
      </c>
      <c r="N93" s="22">
        <f t="shared" si="47"/>
        <v>4.7057286861403154E-2</v>
      </c>
      <c r="P93" s="125">
        <f t="shared" si="48"/>
        <v>1494732</v>
      </c>
      <c r="Q93" s="124">
        <v>20340</v>
      </c>
    </row>
    <row r="94" spans="1:17" ht="15.75" x14ac:dyDescent="0.25">
      <c r="A94" s="15"/>
      <c r="B94" s="129">
        <v>1468683</v>
      </c>
      <c r="C94" s="16">
        <f t="shared" si="45"/>
        <v>1537491</v>
      </c>
      <c r="D94" s="23">
        <f t="shared" si="35"/>
        <v>550755</v>
      </c>
      <c r="E94" s="23">
        <f t="shared" si="36"/>
        <v>576558</v>
      </c>
      <c r="F94" s="23">
        <f t="shared" si="37"/>
        <v>917928</v>
      </c>
      <c r="G94" s="23">
        <f t="shared" si="38"/>
        <v>960933</v>
      </c>
      <c r="H94" s="23">
        <f t="shared" si="39"/>
        <v>1101513</v>
      </c>
      <c r="I94" s="23">
        <f t="shared" si="40"/>
        <v>1153119</v>
      </c>
      <c r="J94" s="117">
        <v>14</v>
      </c>
      <c r="K94" s="65"/>
      <c r="L94" s="65"/>
      <c r="M94" s="23">
        <f t="shared" si="46"/>
        <v>963312</v>
      </c>
      <c r="N94" s="22">
        <f t="shared" si="47"/>
        <v>4.6850137163703807E-2</v>
      </c>
      <c r="P94" s="125">
        <f t="shared" si="48"/>
        <v>1517151</v>
      </c>
      <c r="Q94" s="124">
        <v>20340</v>
      </c>
    </row>
    <row r="95" spans="1:17" ht="15.75" x14ac:dyDescent="0.25">
      <c r="A95" s="15"/>
      <c r="B95" s="129">
        <v>1490721</v>
      </c>
      <c r="C95" s="16">
        <f t="shared" si="45"/>
        <v>1560255</v>
      </c>
      <c r="D95" s="23">
        <f t="shared" si="35"/>
        <v>559020</v>
      </c>
      <c r="E95" s="23">
        <f t="shared" si="36"/>
        <v>585096</v>
      </c>
      <c r="F95" s="23">
        <f t="shared" si="37"/>
        <v>931701</v>
      </c>
      <c r="G95" s="23">
        <f t="shared" si="38"/>
        <v>975159</v>
      </c>
      <c r="H95" s="23">
        <f t="shared" si="39"/>
        <v>1118040</v>
      </c>
      <c r="I95" s="23">
        <f t="shared" si="40"/>
        <v>1170192</v>
      </c>
      <c r="J95" s="117">
        <v>7</v>
      </c>
      <c r="K95" s="65"/>
      <c r="L95" s="65"/>
      <c r="M95" s="23">
        <f t="shared" si="46"/>
        <v>486738</v>
      </c>
      <c r="N95" s="22">
        <f t="shared" si="47"/>
        <v>4.6644543143888093E-2</v>
      </c>
      <c r="P95" s="125">
        <f t="shared" si="48"/>
        <v>1539915</v>
      </c>
      <c r="Q95" s="124">
        <v>20340</v>
      </c>
    </row>
    <row r="96" spans="1:17" ht="15.75" x14ac:dyDescent="0.25">
      <c r="A96" s="15"/>
      <c r="B96" s="129">
        <v>1513074</v>
      </c>
      <c r="C96" s="16">
        <f t="shared" si="45"/>
        <v>1583346</v>
      </c>
      <c r="D96" s="23">
        <f t="shared" si="35"/>
        <v>567402</v>
      </c>
      <c r="E96" s="23">
        <f t="shared" si="36"/>
        <v>593754</v>
      </c>
      <c r="F96" s="23">
        <f t="shared" si="37"/>
        <v>945672</v>
      </c>
      <c r="G96" s="23">
        <f t="shared" si="38"/>
        <v>989592</v>
      </c>
      <c r="H96" s="23">
        <f t="shared" si="39"/>
        <v>1134807</v>
      </c>
      <c r="I96" s="23">
        <f t="shared" si="40"/>
        <v>1187511</v>
      </c>
      <c r="J96" s="117">
        <v>7</v>
      </c>
      <c r="K96" s="65"/>
      <c r="L96" s="65"/>
      <c r="M96" s="23">
        <f t="shared" si="46"/>
        <v>491904</v>
      </c>
      <c r="N96" s="22">
        <f t="shared" si="47"/>
        <v>4.6443201059564836E-2</v>
      </c>
      <c r="P96" s="125">
        <f t="shared" si="48"/>
        <v>1563006</v>
      </c>
      <c r="Q96" s="124">
        <v>20340</v>
      </c>
    </row>
    <row r="97" spans="1:17" ht="16.5" thickBot="1" x14ac:dyDescent="0.3">
      <c r="A97" s="15"/>
      <c r="B97" s="129">
        <v>1535775</v>
      </c>
      <c r="C97" s="16">
        <f t="shared" si="45"/>
        <v>1606797</v>
      </c>
      <c r="D97" s="23">
        <f t="shared" si="35"/>
        <v>575916</v>
      </c>
      <c r="E97" s="23">
        <f t="shared" si="36"/>
        <v>602550</v>
      </c>
      <c r="F97" s="23">
        <f t="shared" si="37"/>
        <v>959859</v>
      </c>
      <c r="G97" s="23">
        <f t="shared" si="38"/>
        <v>1004247</v>
      </c>
      <c r="H97" s="23">
        <f t="shared" si="39"/>
        <v>1151832</v>
      </c>
      <c r="I97" s="23">
        <f t="shared" si="40"/>
        <v>1205097</v>
      </c>
      <c r="J97" s="117">
        <v>1</v>
      </c>
      <c r="K97" s="65"/>
      <c r="L97" s="65"/>
      <c r="M97" s="23">
        <f t="shared" si="46"/>
        <v>71022</v>
      </c>
      <c r="N97" s="22">
        <f t="shared" si="47"/>
        <v>4.6245055428041214E-2</v>
      </c>
      <c r="P97" s="125">
        <f t="shared" si="48"/>
        <v>1586457</v>
      </c>
      <c r="Q97" s="124">
        <v>20340</v>
      </c>
    </row>
    <row r="98" spans="1:17" ht="16.5" thickBot="1" x14ac:dyDescent="0.3">
      <c r="A98" s="15"/>
      <c r="B98" s="121" t="s">
        <v>81</v>
      </c>
      <c r="C98" s="120">
        <f>(C100-C97)/C97</f>
        <v>1.6915640245780891E-2</v>
      </c>
      <c r="D98" s="23"/>
      <c r="E98" s="23"/>
      <c r="F98" s="23"/>
      <c r="G98" s="23"/>
      <c r="H98" s="23"/>
      <c r="I98" s="23"/>
      <c r="J98" s="118"/>
      <c r="K98" s="23"/>
      <c r="L98" s="23"/>
      <c r="M98" s="23"/>
      <c r="N98" s="22"/>
    </row>
    <row r="99" spans="1:17" ht="15.75" x14ac:dyDescent="0.25">
      <c r="A99" s="15"/>
      <c r="B99" s="88"/>
      <c r="C99" s="16"/>
      <c r="D99" s="23"/>
      <c r="E99" s="23"/>
      <c r="F99" s="23"/>
      <c r="G99" s="23"/>
      <c r="H99" s="23"/>
      <c r="I99" s="23"/>
      <c r="J99" s="118"/>
      <c r="K99" s="23"/>
      <c r="L99" s="23"/>
      <c r="M99" s="23"/>
      <c r="N99" s="22"/>
    </row>
    <row r="100" spans="1:17" ht="15.75" x14ac:dyDescent="0.25">
      <c r="A100" s="15" t="s">
        <v>11</v>
      </c>
      <c r="B100" s="129">
        <v>1562088</v>
      </c>
      <c r="C100" s="16">
        <f t="shared" ref="C100:C108" si="49">P100+Q100</f>
        <v>1633977</v>
      </c>
      <c r="D100" s="23">
        <f t="shared" si="35"/>
        <v>585783</v>
      </c>
      <c r="E100" s="23">
        <f t="shared" si="36"/>
        <v>612741</v>
      </c>
      <c r="F100" s="23">
        <f t="shared" si="37"/>
        <v>976305</v>
      </c>
      <c r="G100" s="23">
        <f t="shared" si="38"/>
        <v>1021236</v>
      </c>
      <c r="H100" s="23">
        <f t="shared" si="39"/>
        <v>1171566</v>
      </c>
      <c r="I100" s="23">
        <f t="shared" si="40"/>
        <v>1225482</v>
      </c>
      <c r="J100" s="117">
        <v>1</v>
      </c>
      <c r="K100" s="62"/>
      <c r="L100" s="62"/>
      <c r="M100" s="23">
        <f t="shared" ref="M100:M108" si="50">(C100-B100)*J100</f>
        <v>71889</v>
      </c>
      <c r="N100" s="22">
        <f t="shared" ref="N100:N108" si="51">(C100-B100)/B100</f>
        <v>4.6021094842288016E-2</v>
      </c>
      <c r="P100" s="125">
        <f t="shared" ref="P100:P108" si="52">ROUND($B100*(1+$B$1)/3,0)*3</f>
        <v>1613637</v>
      </c>
      <c r="Q100" s="124">
        <v>20340</v>
      </c>
    </row>
    <row r="101" spans="1:17" ht="15.75" x14ac:dyDescent="0.25">
      <c r="A101" s="15" t="s">
        <v>22</v>
      </c>
      <c r="B101" s="129">
        <v>1585518</v>
      </c>
      <c r="C101" s="16">
        <f t="shared" si="49"/>
        <v>1658181</v>
      </c>
      <c r="D101" s="23">
        <f t="shared" si="35"/>
        <v>594570</v>
      </c>
      <c r="E101" s="23">
        <f t="shared" si="36"/>
        <v>621819</v>
      </c>
      <c r="F101" s="23">
        <f t="shared" si="37"/>
        <v>990948</v>
      </c>
      <c r="G101" s="23">
        <f t="shared" si="38"/>
        <v>1036362</v>
      </c>
      <c r="H101" s="23">
        <f t="shared" si="39"/>
        <v>1189140</v>
      </c>
      <c r="I101" s="23">
        <f t="shared" si="40"/>
        <v>1243635</v>
      </c>
      <c r="J101" s="119"/>
      <c r="K101" s="62"/>
      <c r="L101" s="62"/>
      <c r="M101" s="23">
        <f t="shared" si="50"/>
        <v>0</v>
      </c>
      <c r="N101" s="22">
        <f t="shared" si="51"/>
        <v>4.5829186423616761E-2</v>
      </c>
      <c r="P101" s="125">
        <f t="shared" si="52"/>
        <v>1637841</v>
      </c>
      <c r="Q101" s="124">
        <v>20340</v>
      </c>
    </row>
    <row r="102" spans="1:17" ht="15.75" x14ac:dyDescent="0.25">
      <c r="A102" s="15" t="s">
        <v>23</v>
      </c>
      <c r="B102" s="129">
        <v>1609299</v>
      </c>
      <c r="C102" s="16">
        <f t="shared" si="49"/>
        <v>1682745</v>
      </c>
      <c r="D102" s="23">
        <f t="shared" si="35"/>
        <v>603486</v>
      </c>
      <c r="E102" s="23">
        <f t="shared" si="36"/>
        <v>631029</v>
      </c>
      <c r="F102" s="23">
        <f t="shared" si="37"/>
        <v>1005813</v>
      </c>
      <c r="G102" s="23">
        <f t="shared" si="38"/>
        <v>1051716</v>
      </c>
      <c r="H102" s="23">
        <f t="shared" si="39"/>
        <v>1206975</v>
      </c>
      <c r="I102" s="23">
        <f t="shared" si="40"/>
        <v>1262058</v>
      </c>
      <c r="J102" s="117">
        <v>1</v>
      </c>
      <c r="K102" s="62"/>
      <c r="L102" s="62"/>
      <c r="M102" s="23">
        <f t="shared" si="50"/>
        <v>73446</v>
      </c>
      <c r="N102" s="22">
        <f t="shared" si="51"/>
        <v>4.563850471540714E-2</v>
      </c>
      <c r="P102" s="125">
        <f t="shared" si="52"/>
        <v>1662405</v>
      </c>
      <c r="Q102" s="124">
        <v>20340</v>
      </c>
    </row>
    <row r="103" spans="1:17" ht="15.75" x14ac:dyDescent="0.25">
      <c r="A103" s="15"/>
      <c r="B103" s="129">
        <v>1633455</v>
      </c>
      <c r="C103" s="16">
        <f t="shared" si="49"/>
        <v>1707699</v>
      </c>
      <c r="D103" s="23">
        <f t="shared" si="35"/>
        <v>612546</v>
      </c>
      <c r="E103" s="23">
        <f t="shared" si="36"/>
        <v>640386</v>
      </c>
      <c r="F103" s="23">
        <f t="shared" si="37"/>
        <v>1020909</v>
      </c>
      <c r="G103" s="23">
        <f t="shared" si="38"/>
        <v>1067313</v>
      </c>
      <c r="H103" s="23">
        <f t="shared" si="39"/>
        <v>1225092</v>
      </c>
      <c r="I103" s="23">
        <f t="shared" si="40"/>
        <v>1280775</v>
      </c>
      <c r="J103" s="119"/>
      <c r="K103" s="62"/>
      <c r="L103" s="62"/>
      <c r="M103" s="23">
        <f t="shared" si="50"/>
        <v>0</v>
      </c>
      <c r="N103" s="22">
        <f t="shared" si="51"/>
        <v>4.5452124484604721E-2</v>
      </c>
      <c r="P103" s="125">
        <f t="shared" si="52"/>
        <v>1687359</v>
      </c>
      <c r="Q103" s="124">
        <v>20340</v>
      </c>
    </row>
    <row r="104" spans="1:17" ht="15.75" x14ac:dyDescent="0.25">
      <c r="A104" s="15"/>
      <c r="B104" s="129">
        <v>1657941</v>
      </c>
      <c r="C104" s="16">
        <f t="shared" si="49"/>
        <v>1732992</v>
      </c>
      <c r="D104" s="23">
        <f t="shared" si="35"/>
        <v>621729</v>
      </c>
      <c r="E104" s="23">
        <f t="shared" si="36"/>
        <v>649872</v>
      </c>
      <c r="F104" s="23">
        <f t="shared" si="37"/>
        <v>1036212</v>
      </c>
      <c r="G104" s="23">
        <f t="shared" si="38"/>
        <v>1083120</v>
      </c>
      <c r="H104" s="23">
        <f t="shared" si="39"/>
        <v>1243455</v>
      </c>
      <c r="I104" s="23">
        <f t="shared" si="40"/>
        <v>1299744</v>
      </c>
      <c r="J104" s="119"/>
      <c r="K104" s="62"/>
      <c r="L104" s="62"/>
      <c r="M104" s="23">
        <f t="shared" si="50"/>
        <v>0</v>
      </c>
      <c r="N104" s="22">
        <f t="shared" si="51"/>
        <v>4.5267593961425649E-2</v>
      </c>
      <c r="P104" s="125">
        <f t="shared" si="52"/>
        <v>1712652</v>
      </c>
      <c r="Q104" s="124">
        <v>20340</v>
      </c>
    </row>
    <row r="105" spans="1:17" ht="15.75" x14ac:dyDescent="0.25">
      <c r="A105" s="15"/>
      <c r="B105" s="129">
        <v>1682826</v>
      </c>
      <c r="C105" s="16">
        <f t="shared" si="49"/>
        <v>1758699</v>
      </c>
      <c r="D105" s="23">
        <f t="shared" si="35"/>
        <v>631059</v>
      </c>
      <c r="E105" s="23">
        <f t="shared" si="36"/>
        <v>659511</v>
      </c>
      <c r="F105" s="23">
        <f t="shared" si="37"/>
        <v>1051767</v>
      </c>
      <c r="G105" s="23">
        <f t="shared" si="38"/>
        <v>1099188</v>
      </c>
      <c r="H105" s="23">
        <f t="shared" si="39"/>
        <v>1262121</v>
      </c>
      <c r="I105" s="23">
        <f t="shared" si="40"/>
        <v>1319025</v>
      </c>
      <c r="J105" s="119"/>
      <c r="K105" s="62"/>
      <c r="L105" s="62"/>
      <c r="M105" s="23">
        <f t="shared" si="50"/>
        <v>0</v>
      </c>
      <c r="N105" s="22">
        <f t="shared" si="51"/>
        <v>4.5086657800628226E-2</v>
      </c>
      <c r="P105" s="125">
        <f t="shared" si="52"/>
        <v>1738359</v>
      </c>
      <c r="Q105" s="124">
        <v>20340</v>
      </c>
    </row>
    <row r="106" spans="1:17" ht="15.75" x14ac:dyDescent="0.25">
      <c r="A106" s="15"/>
      <c r="B106" s="129">
        <v>1708065</v>
      </c>
      <c r="C106" s="16">
        <f t="shared" si="49"/>
        <v>1784772</v>
      </c>
      <c r="D106" s="23">
        <f t="shared" si="35"/>
        <v>640524</v>
      </c>
      <c r="E106" s="23">
        <f t="shared" si="36"/>
        <v>669291</v>
      </c>
      <c r="F106" s="23">
        <f t="shared" si="37"/>
        <v>1067541</v>
      </c>
      <c r="G106" s="23">
        <f t="shared" si="38"/>
        <v>1115484</v>
      </c>
      <c r="H106" s="23">
        <f t="shared" si="39"/>
        <v>1281048</v>
      </c>
      <c r="I106" s="23">
        <f t="shared" si="40"/>
        <v>1338579</v>
      </c>
      <c r="J106" s="119"/>
      <c r="K106" s="62"/>
      <c r="L106" s="62"/>
      <c r="M106" s="23">
        <f t="shared" si="50"/>
        <v>0</v>
      </c>
      <c r="N106" s="22">
        <f t="shared" si="51"/>
        <v>4.4908712490449719E-2</v>
      </c>
      <c r="P106" s="125">
        <f t="shared" si="52"/>
        <v>1764432</v>
      </c>
      <c r="Q106" s="124">
        <v>20340</v>
      </c>
    </row>
    <row r="107" spans="1:17" ht="15.75" x14ac:dyDescent="0.25">
      <c r="A107" s="15"/>
      <c r="B107" s="129">
        <v>1733691</v>
      </c>
      <c r="C107" s="16">
        <f t="shared" si="49"/>
        <v>1811244</v>
      </c>
      <c r="D107" s="23">
        <f t="shared" si="35"/>
        <v>650133</v>
      </c>
      <c r="E107" s="23">
        <f t="shared" si="36"/>
        <v>679218</v>
      </c>
      <c r="F107" s="23">
        <f t="shared" si="37"/>
        <v>1083558</v>
      </c>
      <c r="G107" s="23">
        <f t="shared" si="38"/>
        <v>1132029</v>
      </c>
      <c r="H107" s="23">
        <f t="shared" si="39"/>
        <v>1300269</v>
      </c>
      <c r="I107" s="23">
        <f t="shared" si="40"/>
        <v>1358433</v>
      </c>
      <c r="J107" s="119"/>
      <c r="K107" s="62"/>
      <c r="L107" s="62"/>
      <c r="M107" s="23">
        <f t="shared" si="50"/>
        <v>0</v>
      </c>
      <c r="N107" s="22">
        <f t="shared" si="51"/>
        <v>4.4732884925860493E-2</v>
      </c>
      <c r="P107" s="125">
        <f t="shared" si="52"/>
        <v>1790904</v>
      </c>
      <c r="Q107" s="124">
        <v>20340</v>
      </c>
    </row>
    <row r="108" spans="1:17" ht="16.5" thickBot="1" x14ac:dyDescent="0.3">
      <c r="A108" s="15"/>
      <c r="B108" s="129">
        <v>1759698</v>
      </c>
      <c r="C108" s="16">
        <f t="shared" si="49"/>
        <v>1838109</v>
      </c>
      <c r="D108" s="23">
        <f t="shared" si="35"/>
        <v>659886</v>
      </c>
      <c r="E108" s="23">
        <f t="shared" si="36"/>
        <v>689292</v>
      </c>
      <c r="F108" s="23">
        <f t="shared" si="37"/>
        <v>1099812</v>
      </c>
      <c r="G108" s="23">
        <f t="shared" si="38"/>
        <v>1148817</v>
      </c>
      <c r="H108" s="23">
        <f t="shared" si="39"/>
        <v>1319775</v>
      </c>
      <c r="I108" s="23">
        <f t="shared" si="40"/>
        <v>1378581</v>
      </c>
      <c r="J108" s="119"/>
      <c r="K108" s="62"/>
      <c r="L108" s="62"/>
      <c r="M108" s="23">
        <f t="shared" si="50"/>
        <v>0</v>
      </c>
      <c r="N108" s="22">
        <f t="shared" si="51"/>
        <v>4.4559350524919619E-2</v>
      </c>
      <c r="P108" s="125">
        <f t="shared" si="52"/>
        <v>1817769</v>
      </c>
      <c r="Q108" s="124">
        <v>20340</v>
      </c>
    </row>
    <row r="109" spans="1:17" ht="16.5" thickBot="1" x14ac:dyDescent="0.3">
      <c r="A109" s="15"/>
      <c r="B109" s="121" t="s">
        <v>81</v>
      </c>
      <c r="C109" s="120">
        <f>(C111-C108)/C108</f>
        <v>1.4834267173491887E-2</v>
      </c>
      <c r="D109" s="23"/>
      <c r="E109" s="23"/>
      <c r="F109" s="23"/>
      <c r="G109" s="23"/>
      <c r="H109" s="23"/>
      <c r="I109" s="23"/>
      <c r="J109" s="118"/>
      <c r="K109" s="23"/>
      <c r="L109" s="23"/>
      <c r="M109" s="23"/>
      <c r="N109" s="22"/>
    </row>
    <row r="110" spans="1:17" ht="15.75" x14ac:dyDescent="0.25">
      <c r="A110" s="15"/>
      <c r="B110" s="88"/>
      <c r="C110" s="16"/>
      <c r="D110" s="23"/>
      <c r="E110" s="23"/>
      <c r="F110" s="23"/>
      <c r="G110" s="23"/>
      <c r="H110" s="23"/>
      <c r="I110" s="23"/>
      <c r="J110" s="118"/>
      <c r="K110" s="23"/>
      <c r="L110" s="23"/>
      <c r="M110" s="23"/>
      <c r="N110" s="22"/>
    </row>
    <row r="111" spans="1:17" ht="15.75" x14ac:dyDescent="0.25">
      <c r="A111" s="15" t="s">
        <v>45</v>
      </c>
      <c r="B111" s="129">
        <v>1786095</v>
      </c>
      <c r="C111" s="16">
        <f t="shared" ref="C111:C115" si="53">P111+Q111</f>
        <v>1865376</v>
      </c>
      <c r="D111" s="23">
        <f t="shared" ref="D111:E115" si="54">ROUND((B111/8*3)/3,0)*3</f>
        <v>669786</v>
      </c>
      <c r="E111" s="23">
        <f t="shared" si="54"/>
        <v>699516</v>
      </c>
      <c r="F111" s="23">
        <f t="shared" ref="F111:G115" si="55">ROUND((B111/8*5)/3,0)*3</f>
        <v>1116309</v>
      </c>
      <c r="G111" s="23">
        <f t="shared" si="55"/>
        <v>1165860</v>
      </c>
      <c r="H111" s="23">
        <f t="shared" ref="H111:I115" si="56">ROUND((B111/8*6)/3,0)*3</f>
        <v>1339572</v>
      </c>
      <c r="I111" s="23">
        <f t="shared" si="56"/>
        <v>1399032</v>
      </c>
      <c r="J111" s="117">
        <v>17</v>
      </c>
      <c r="K111" s="62"/>
      <c r="L111" s="62"/>
      <c r="M111" s="23">
        <f>(C111-B111)*J111</f>
        <v>1347777</v>
      </c>
      <c r="N111" s="22">
        <f>(C111-B111)/B111</f>
        <v>4.4387896500466102E-2</v>
      </c>
      <c r="P111" s="125">
        <f t="shared" ref="P111:P115" si="57">ROUND($B111*(1+$B$1)/3,0)*3</f>
        <v>1845036</v>
      </c>
      <c r="Q111" s="124">
        <v>20340</v>
      </c>
    </row>
    <row r="112" spans="1:17" ht="15.75" x14ac:dyDescent="0.25">
      <c r="A112" s="15" t="s">
        <v>43</v>
      </c>
      <c r="B112" s="129">
        <v>1812882</v>
      </c>
      <c r="C112" s="16">
        <f t="shared" si="53"/>
        <v>1893048</v>
      </c>
      <c r="D112" s="23">
        <f t="shared" si="54"/>
        <v>679830</v>
      </c>
      <c r="E112" s="23">
        <f t="shared" si="54"/>
        <v>709893</v>
      </c>
      <c r="F112" s="23">
        <f t="shared" si="55"/>
        <v>1133052</v>
      </c>
      <c r="G112" s="23">
        <f t="shared" si="55"/>
        <v>1183155</v>
      </c>
      <c r="H112" s="23">
        <f t="shared" si="56"/>
        <v>1359663</v>
      </c>
      <c r="I112" s="23">
        <f>ROUND((C112/8*6)/3,0)*3</f>
        <v>1419786</v>
      </c>
      <c r="J112" s="117">
        <v>1</v>
      </c>
      <c r="K112" s="62"/>
      <c r="L112" s="62"/>
      <c r="M112" s="23">
        <f>(C112-B112)*J112</f>
        <v>80166</v>
      </c>
      <c r="N112" s="22">
        <f>(C112-B112)/B112</f>
        <v>4.4220197453557375E-2</v>
      </c>
      <c r="P112" s="125">
        <f t="shared" si="57"/>
        <v>1872708</v>
      </c>
      <c r="Q112" s="124">
        <v>20340</v>
      </c>
    </row>
    <row r="113" spans="1:17" ht="15.75" x14ac:dyDescent="0.25">
      <c r="A113" s="15" t="s">
        <v>44</v>
      </c>
      <c r="B113" s="129">
        <v>1840083</v>
      </c>
      <c r="C113" s="16">
        <f t="shared" si="53"/>
        <v>1921146</v>
      </c>
      <c r="D113" s="23">
        <f t="shared" si="54"/>
        <v>690030</v>
      </c>
      <c r="E113" s="23">
        <f t="shared" si="54"/>
        <v>720429</v>
      </c>
      <c r="F113" s="23">
        <f t="shared" si="55"/>
        <v>1150053</v>
      </c>
      <c r="G113" s="23">
        <f t="shared" si="55"/>
        <v>1200717</v>
      </c>
      <c r="H113" s="23">
        <f t="shared" si="56"/>
        <v>1380063</v>
      </c>
      <c r="I113" s="23">
        <f t="shared" si="56"/>
        <v>1440861</v>
      </c>
      <c r="J113" s="117">
        <v>1</v>
      </c>
      <c r="K113" s="62"/>
      <c r="L113" s="62"/>
      <c r="M113" s="23">
        <f>(C113-B113)*J113</f>
        <v>81063</v>
      </c>
      <c r="N113" s="22">
        <f>(C113-B113)/B113</f>
        <v>4.4053991042795351E-2</v>
      </c>
      <c r="P113" s="125">
        <f t="shared" si="57"/>
        <v>1900806</v>
      </c>
      <c r="Q113" s="124">
        <v>20340</v>
      </c>
    </row>
    <row r="114" spans="1:17" ht="15.75" x14ac:dyDescent="0.25">
      <c r="A114" s="15"/>
      <c r="B114" s="129">
        <v>1867680</v>
      </c>
      <c r="C114" s="16">
        <f t="shared" si="53"/>
        <v>1949652</v>
      </c>
      <c r="D114" s="23">
        <f t="shared" si="54"/>
        <v>700380</v>
      </c>
      <c r="E114" s="23">
        <f t="shared" si="54"/>
        <v>731121</v>
      </c>
      <c r="F114" s="23">
        <f t="shared" si="55"/>
        <v>1167300</v>
      </c>
      <c r="G114" s="23">
        <f t="shared" si="55"/>
        <v>1218534</v>
      </c>
      <c r="H114" s="23">
        <f t="shared" si="56"/>
        <v>1400760</v>
      </c>
      <c r="I114" s="23">
        <f t="shared" si="56"/>
        <v>1462239</v>
      </c>
      <c r="J114" s="117">
        <v>6</v>
      </c>
      <c r="K114" s="62"/>
      <c r="L114" s="62"/>
      <c r="M114" s="23">
        <f>(C114-B114)*J114</f>
        <v>491832</v>
      </c>
      <c r="N114" s="22">
        <f>(C114-B114)/B114</f>
        <v>4.3889745566692367E-2</v>
      </c>
      <c r="P114" s="125">
        <f t="shared" si="57"/>
        <v>1929312</v>
      </c>
      <c r="Q114" s="124">
        <v>20340</v>
      </c>
    </row>
    <row r="115" spans="1:17" ht="16.5" thickBot="1" x14ac:dyDescent="0.3">
      <c r="A115" s="15"/>
      <c r="B115" s="129">
        <v>1895697</v>
      </c>
      <c r="C115" s="16">
        <f t="shared" si="53"/>
        <v>1978596</v>
      </c>
      <c r="D115" s="23">
        <f t="shared" si="54"/>
        <v>710886</v>
      </c>
      <c r="E115" s="23">
        <f t="shared" si="54"/>
        <v>741975</v>
      </c>
      <c r="F115" s="23">
        <f t="shared" si="55"/>
        <v>1184811</v>
      </c>
      <c r="G115" s="23">
        <f t="shared" si="55"/>
        <v>1236624</v>
      </c>
      <c r="H115" s="23">
        <f t="shared" si="56"/>
        <v>1421772</v>
      </c>
      <c r="I115" s="23">
        <f t="shared" si="56"/>
        <v>1483947</v>
      </c>
      <c r="J115" s="117">
        <v>8</v>
      </c>
      <c r="K115" s="62"/>
      <c r="L115" s="62"/>
      <c r="M115" s="23">
        <f>(C115-B115)*J115</f>
        <v>663192</v>
      </c>
      <c r="N115" s="22">
        <f>(C115-B115)/B115</f>
        <v>4.3730089777005501E-2</v>
      </c>
      <c r="P115" s="125">
        <f t="shared" si="57"/>
        <v>1958256</v>
      </c>
      <c r="Q115" s="124">
        <v>20340</v>
      </c>
    </row>
    <row r="116" spans="1:17" ht="16.5" thickBot="1" x14ac:dyDescent="0.3">
      <c r="A116" s="15"/>
      <c r="B116" s="121" t="s">
        <v>81</v>
      </c>
      <c r="C116" s="120">
        <f>(C118-C115)/C115</f>
        <v>7.1482505776823566E-2</v>
      </c>
      <c r="D116" s="23"/>
      <c r="E116" s="23"/>
      <c r="F116" s="23"/>
      <c r="G116" s="23"/>
      <c r="H116" s="23"/>
      <c r="I116" s="23"/>
      <c r="J116" s="118"/>
      <c r="K116" s="23"/>
      <c r="L116" s="23"/>
      <c r="M116" s="23"/>
      <c r="N116" s="22"/>
    </row>
    <row r="117" spans="1:17" ht="15.75" x14ac:dyDescent="0.25">
      <c r="A117" s="15"/>
      <c r="B117" s="88"/>
      <c r="C117" s="16"/>
      <c r="D117" s="23"/>
      <c r="E117" s="23"/>
      <c r="F117" s="23"/>
      <c r="G117" s="23"/>
      <c r="H117" s="23"/>
      <c r="I117" s="23"/>
      <c r="J117" s="118"/>
      <c r="K117" s="23"/>
      <c r="L117" s="23"/>
      <c r="M117" s="23"/>
      <c r="N117" s="22"/>
    </row>
    <row r="118" spans="1:17" ht="15.75" x14ac:dyDescent="0.25">
      <c r="A118" s="15" t="s">
        <v>12</v>
      </c>
      <c r="B118" s="129">
        <v>2031186</v>
      </c>
      <c r="C118" s="16">
        <f t="shared" ref="C118:C126" si="58">P118+Q118</f>
        <v>2120031</v>
      </c>
      <c r="D118" s="23">
        <f t="shared" si="35"/>
        <v>761694</v>
      </c>
      <c r="E118" s="23">
        <f t="shared" si="36"/>
        <v>795012</v>
      </c>
      <c r="F118" s="23">
        <f t="shared" si="37"/>
        <v>1269492</v>
      </c>
      <c r="G118" s="23">
        <f t="shared" si="38"/>
        <v>1325019</v>
      </c>
      <c r="H118" s="23">
        <f t="shared" si="39"/>
        <v>1523391</v>
      </c>
      <c r="I118" s="23">
        <f t="shared" si="40"/>
        <v>1590024</v>
      </c>
      <c r="J118" s="117">
        <v>1</v>
      </c>
      <c r="K118" s="62"/>
      <c r="L118" s="62"/>
      <c r="M118" s="23">
        <f t="shared" ref="M118:M126" si="59">(C118-B118)*J118</f>
        <v>88845</v>
      </c>
      <c r="N118" s="22">
        <f t="shared" ref="N118:N126" si="60">(C118-B118)/B118</f>
        <v>4.3740455083877104E-2</v>
      </c>
      <c r="P118" s="125">
        <f t="shared" ref="P118:P126" si="61">ROUND($B118*(1+$B$1)/3,0)*3</f>
        <v>2098215</v>
      </c>
      <c r="Q118" s="124">
        <v>21816</v>
      </c>
    </row>
    <row r="119" spans="1:17" ht="15.75" x14ac:dyDescent="0.25">
      <c r="A119" s="15" t="s">
        <v>24</v>
      </c>
      <c r="B119" s="129">
        <v>2061660</v>
      </c>
      <c r="C119" s="16">
        <f t="shared" si="58"/>
        <v>2151510</v>
      </c>
      <c r="D119" s="23">
        <f t="shared" si="35"/>
        <v>773124</v>
      </c>
      <c r="E119" s="23">
        <f t="shared" si="36"/>
        <v>806817</v>
      </c>
      <c r="F119" s="23">
        <f t="shared" si="37"/>
        <v>1288539</v>
      </c>
      <c r="G119" s="23">
        <f t="shared" si="38"/>
        <v>1344693</v>
      </c>
      <c r="H119" s="23">
        <f t="shared" si="39"/>
        <v>1546245</v>
      </c>
      <c r="I119" s="23">
        <f t="shared" si="40"/>
        <v>1613634</v>
      </c>
      <c r="J119" s="119"/>
      <c r="K119" s="62"/>
      <c r="L119" s="62"/>
      <c r="M119" s="23">
        <f t="shared" si="59"/>
        <v>0</v>
      </c>
      <c r="N119" s="22">
        <f t="shared" si="60"/>
        <v>4.3581385873519396E-2</v>
      </c>
      <c r="P119" s="125">
        <f t="shared" si="61"/>
        <v>2129694</v>
      </c>
      <c r="Q119" s="124">
        <v>21816</v>
      </c>
    </row>
    <row r="120" spans="1:17" ht="15.75" x14ac:dyDescent="0.25">
      <c r="A120" s="15" t="s">
        <v>25</v>
      </c>
      <c r="B120" s="129">
        <v>2092587</v>
      </c>
      <c r="C120" s="16">
        <f t="shared" si="58"/>
        <v>2183457</v>
      </c>
      <c r="D120" s="23">
        <f t="shared" si="35"/>
        <v>784719</v>
      </c>
      <c r="E120" s="23">
        <f t="shared" si="36"/>
        <v>818796</v>
      </c>
      <c r="F120" s="23">
        <f t="shared" si="37"/>
        <v>1307868</v>
      </c>
      <c r="G120" s="23">
        <f t="shared" si="38"/>
        <v>1364661</v>
      </c>
      <c r="H120" s="23">
        <f t="shared" si="39"/>
        <v>1569441</v>
      </c>
      <c r="I120" s="23">
        <f t="shared" si="40"/>
        <v>1637592</v>
      </c>
      <c r="J120" s="119"/>
      <c r="K120" s="62"/>
      <c r="L120" s="62"/>
      <c r="M120" s="23">
        <f t="shared" si="59"/>
        <v>0</v>
      </c>
      <c r="N120" s="22">
        <f t="shared" si="60"/>
        <v>4.3424717825352066E-2</v>
      </c>
      <c r="P120" s="125">
        <f t="shared" si="61"/>
        <v>2161641</v>
      </c>
      <c r="Q120" s="124">
        <v>21816</v>
      </c>
    </row>
    <row r="121" spans="1:17" ht="15.75" x14ac:dyDescent="0.25">
      <c r="A121" s="15"/>
      <c r="B121" s="129">
        <v>2123976</v>
      </c>
      <c r="C121" s="16">
        <f t="shared" si="58"/>
        <v>2215884</v>
      </c>
      <c r="D121" s="23">
        <f t="shared" si="35"/>
        <v>796491</v>
      </c>
      <c r="E121" s="23">
        <f t="shared" si="36"/>
        <v>830958</v>
      </c>
      <c r="F121" s="23">
        <f t="shared" si="37"/>
        <v>1327485</v>
      </c>
      <c r="G121" s="23">
        <f t="shared" si="38"/>
        <v>1384929</v>
      </c>
      <c r="H121" s="23">
        <f t="shared" si="39"/>
        <v>1592982</v>
      </c>
      <c r="I121" s="23">
        <f t="shared" si="40"/>
        <v>1661913</v>
      </c>
      <c r="J121" s="119"/>
      <c r="K121" s="62"/>
      <c r="L121" s="62"/>
      <c r="M121" s="23">
        <f t="shared" si="59"/>
        <v>0</v>
      </c>
      <c r="N121" s="22">
        <f t="shared" si="60"/>
        <v>4.3271675386162556E-2</v>
      </c>
      <c r="P121" s="125">
        <f t="shared" si="61"/>
        <v>2194068</v>
      </c>
      <c r="Q121" s="124">
        <v>21816</v>
      </c>
    </row>
    <row r="122" spans="1:17" ht="15.75" x14ac:dyDescent="0.25">
      <c r="A122" s="15"/>
      <c r="B122" s="129">
        <v>2155836</v>
      </c>
      <c r="C122" s="16">
        <f t="shared" si="58"/>
        <v>2248794</v>
      </c>
      <c r="D122" s="23">
        <f t="shared" si="35"/>
        <v>808440</v>
      </c>
      <c r="E122" s="23">
        <f t="shared" si="36"/>
        <v>843297</v>
      </c>
      <c r="F122" s="23">
        <f t="shared" si="37"/>
        <v>1347399</v>
      </c>
      <c r="G122" s="23">
        <f t="shared" si="38"/>
        <v>1405497</v>
      </c>
      <c r="H122" s="23">
        <f t="shared" si="39"/>
        <v>1616877</v>
      </c>
      <c r="I122" s="23">
        <f t="shared" si="40"/>
        <v>1686597</v>
      </c>
      <c r="J122" s="119"/>
      <c r="K122" s="62"/>
      <c r="L122" s="62"/>
      <c r="M122" s="23">
        <f t="shared" si="59"/>
        <v>0</v>
      </c>
      <c r="N122" s="22">
        <f t="shared" si="60"/>
        <v>4.3119235414938797E-2</v>
      </c>
      <c r="P122" s="125">
        <f t="shared" si="61"/>
        <v>2226978</v>
      </c>
      <c r="Q122" s="124">
        <v>21816</v>
      </c>
    </row>
    <row r="123" spans="1:17" ht="15.75" x14ac:dyDescent="0.25">
      <c r="A123" s="15"/>
      <c r="B123" s="129">
        <v>2188176</v>
      </c>
      <c r="C123" s="16">
        <f t="shared" si="58"/>
        <v>2282202</v>
      </c>
      <c r="D123" s="23">
        <f t="shared" si="35"/>
        <v>820566</v>
      </c>
      <c r="E123" s="23">
        <f t="shared" si="36"/>
        <v>855825</v>
      </c>
      <c r="F123" s="23">
        <f t="shared" si="37"/>
        <v>1367610</v>
      </c>
      <c r="G123" s="23">
        <f t="shared" si="38"/>
        <v>1426377</v>
      </c>
      <c r="H123" s="23">
        <f t="shared" si="39"/>
        <v>1641132</v>
      </c>
      <c r="I123" s="23">
        <f t="shared" si="40"/>
        <v>1711653</v>
      </c>
      <c r="J123" s="119"/>
      <c r="K123" s="62"/>
      <c r="L123" s="62"/>
      <c r="M123" s="23">
        <f t="shared" si="59"/>
        <v>0</v>
      </c>
      <c r="N123" s="22">
        <f t="shared" si="60"/>
        <v>4.2970035317086014E-2</v>
      </c>
      <c r="P123" s="125">
        <f t="shared" si="61"/>
        <v>2260386</v>
      </c>
      <c r="Q123" s="124">
        <v>21816</v>
      </c>
    </row>
    <row r="124" spans="1:17" ht="15.75" x14ac:dyDescent="0.25">
      <c r="A124" s="15"/>
      <c r="B124" s="129">
        <v>2221005</v>
      </c>
      <c r="C124" s="16">
        <f t="shared" si="58"/>
        <v>2316114</v>
      </c>
      <c r="D124" s="23">
        <f t="shared" si="35"/>
        <v>832878</v>
      </c>
      <c r="E124" s="23">
        <f t="shared" si="36"/>
        <v>868542</v>
      </c>
      <c r="F124" s="23">
        <f t="shared" si="37"/>
        <v>1388127</v>
      </c>
      <c r="G124" s="23">
        <f t="shared" si="38"/>
        <v>1447572</v>
      </c>
      <c r="H124" s="23">
        <f t="shared" si="39"/>
        <v>1665753</v>
      </c>
      <c r="I124" s="23">
        <f t="shared" si="40"/>
        <v>1737087</v>
      </c>
      <c r="J124" s="119"/>
      <c r="K124" s="62"/>
      <c r="L124" s="62"/>
      <c r="M124" s="23">
        <f t="shared" si="59"/>
        <v>0</v>
      </c>
      <c r="N124" s="22">
        <f t="shared" si="60"/>
        <v>4.2822506027676663E-2</v>
      </c>
      <c r="P124" s="125">
        <f t="shared" si="61"/>
        <v>2294298</v>
      </c>
      <c r="Q124" s="124">
        <v>21816</v>
      </c>
    </row>
    <row r="125" spans="1:17" ht="15.75" x14ac:dyDescent="0.25">
      <c r="A125" s="15" t="s">
        <v>2</v>
      </c>
      <c r="B125" s="129">
        <v>2254323</v>
      </c>
      <c r="C125" s="16">
        <f t="shared" si="58"/>
        <v>2350533</v>
      </c>
      <c r="D125" s="23">
        <f t="shared" si="35"/>
        <v>845370</v>
      </c>
      <c r="E125" s="23">
        <f t="shared" si="36"/>
        <v>881451</v>
      </c>
      <c r="F125" s="23">
        <f t="shared" si="37"/>
        <v>1408953</v>
      </c>
      <c r="G125" s="23">
        <f t="shared" si="38"/>
        <v>1469082</v>
      </c>
      <c r="H125" s="23">
        <f t="shared" si="39"/>
        <v>1690743</v>
      </c>
      <c r="I125" s="23">
        <f t="shared" si="40"/>
        <v>1762899</v>
      </c>
      <c r="J125" s="119"/>
      <c r="K125" s="62"/>
      <c r="L125" s="62"/>
      <c r="M125" s="23">
        <f t="shared" si="59"/>
        <v>0</v>
      </c>
      <c r="N125" s="22">
        <f t="shared" si="60"/>
        <v>4.267800133343802E-2</v>
      </c>
      <c r="P125" s="125">
        <f t="shared" si="61"/>
        <v>2328717</v>
      </c>
      <c r="Q125" s="124">
        <v>21816</v>
      </c>
    </row>
    <row r="126" spans="1:17" ht="15.75" x14ac:dyDescent="0.25">
      <c r="A126" s="15"/>
      <c r="B126" s="129">
        <v>2288133</v>
      </c>
      <c r="C126" s="16">
        <f t="shared" si="58"/>
        <v>2385456</v>
      </c>
      <c r="D126" s="23">
        <f t="shared" si="35"/>
        <v>858051</v>
      </c>
      <c r="E126" s="23">
        <f t="shared" si="36"/>
        <v>894546</v>
      </c>
      <c r="F126" s="23">
        <f t="shared" si="37"/>
        <v>1430082</v>
      </c>
      <c r="G126" s="23">
        <f t="shared" si="38"/>
        <v>1490910</v>
      </c>
      <c r="H126" s="23">
        <f t="shared" si="39"/>
        <v>1716099</v>
      </c>
      <c r="I126" s="23">
        <f t="shared" si="40"/>
        <v>1789092</v>
      </c>
      <c r="J126" s="117">
        <v>1</v>
      </c>
      <c r="K126" s="62"/>
      <c r="L126" s="62"/>
      <c r="M126" s="23">
        <f t="shared" si="59"/>
        <v>97323</v>
      </c>
      <c r="N126" s="22">
        <f t="shared" si="60"/>
        <v>4.2533803760533152E-2</v>
      </c>
      <c r="P126" s="125">
        <f t="shared" si="61"/>
        <v>2363640</v>
      </c>
      <c r="Q126" s="124">
        <v>21816</v>
      </c>
    </row>
    <row r="127" spans="1:17" ht="18.75" thickBot="1" x14ac:dyDescent="0.3">
      <c r="B127" s="90"/>
      <c r="C127" s="14"/>
      <c r="D127" s="14"/>
      <c r="E127" s="14"/>
      <c r="F127" s="14"/>
      <c r="G127" s="14"/>
      <c r="H127" s="14"/>
      <c r="I127" s="14"/>
      <c r="J127" s="21"/>
      <c r="K127" s="21"/>
      <c r="L127" s="21"/>
      <c r="M127" s="21"/>
      <c r="N127" s="7"/>
    </row>
    <row r="128" spans="1:17" ht="16.5" thickBot="1" x14ac:dyDescent="0.3">
      <c r="C128" s="21"/>
      <c r="D128" s="21"/>
      <c r="E128" s="21"/>
      <c r="F128" s="21"/>
      <c r="G128" s="21"/>
      <c r="H128" s="21"/>
      <c r="I128" s="21"/>
      <c r="J128" s="24">
        <f>SUM(J71:J126)</f>
        <v>797</v>
      </c>
      <c r="K128" s="63"/>
      <c r="L128" s="64"/>
      <c r="M128" s="24">
        <f>SUM(M71:M126)</f>
        <v>48553905</v>
      </c>
      <c r="N128" s="8"/>
    </row>
    <row r="129" spans="1:17" x14ac:dyDescent="0.2"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8"/>
    </row>
    <row r="130" spans="1:17" ht="18" x14ac:dyDescent="0.25">
      <c r="A130" s="76" t="s">
        <v>62</v>
      </c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8"/>
    </row>
    <row r="131" spans="1:17" ht="13.5" thickBot="1" x14ac:dyDescent="0.25"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8"/>
    </row>
    <row r="132" spans="1:17" ht="13.15" customHeight="1" thickBot="1" x14ac:dyDescent="0.25">
      <c r="A132" s="133" t="s">
        <v>61</v>
      </c>
      <c r="B132" s="133" t="str">
        <f>B4</f>
        <v>Existing package on 31 March 2023</v>
      </c>
      <c r="C132" s="133" t="str">
        <f>C4</f>
        <v>Revised Full-time package wef 1 April 2023 (rounded)</v>
      </c>
      <c r="D132" s="133" t="s">
        <v>55</v>
      </c>
      <c r="E132" s="133" t="s">
        <v>54</v>
      </c>
      <c r="F132" s="133" t="s">
        <v>56</v>
      </c>
      <c r="G132" s="133" t="s">
        <v>57</v>
      </c>
      <c r="H132" s="133" t="s">
        <v>58</v>
      </c>
      <c r="I132" s="133" t="s">
        <v>59</v>
      </c>
      <c r="J132" s="136" t="s">
        <v>47</v>
      </c>
      <c r="K132" s="137"/>
      <c r="L132" s="138"/>
      <c r="M132" s="139" t="s">
        <v>1</v>
      </c>
      <c r="N132" s="133" t="s">
        <v>60</v>
      </c>
      <c r="P132" s="123" t="s">
        <v>82</v>
      </c>
      <c r="Q132" s="123" t="s">
        <v>83</v>
      </c>
    </row>
    <row r="133" spans="1:17" x14ac:dyDescent="0.2">
      <c r="A133" s="134"/>
      <c r="B133" s="134"/>
      <c r="C133" s="134"/>
      <c r="D133" s="134"/>
      <c r="E133" s="134"/>
      <c r="F133" s="134"/>
      <c r="G133" s="134"/>
      <c r="H133" s="134"/>
      <c r="I133" s="134"/>
      <c r="J133" s="142" t="s">
        <v>70</v>
      </c>
      <c r="K133" s="144" t="s">
        <v>48</v>
      </c>
      <c r="L133" s="146" t="s">
        <v>8</v>
      </c>
      <c r="M133" s="140"/>
      <c r="N133" s="134"/>
    </row>
    <row r="134" spans="1:17" ht="13.5" thickBot="1" x14ac:dyDescent="0.25">
      <c r="A134" s="135"/>
      <c r="B134" s="135"/>
      <c r="C134" s="135"/>
      <c r="D134" s="135"/>
      <c r="E134" s="135"/>
      <c r="F134" s="135"/>
      <c r="G134" s="135"/>
      <c r="H134" s="135"/>
      <c r="I134" s="135"/>
      <c r="J134" s="143"/>
      <c r="K134" s="145"/>
      <c r="L134" s="147"/>
      <c r="M134" s="141"/>
      <c r="N134" s="135"/>
    </row>
    <row r="135" spans="1:17" x14ac:dyDescent="0.2">
      <c r="A135" t="s">
        <v>2</v>
      </c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</row>
    <row r="136" spans="1:17" ht="15.75" x14ac:dyDescent="0.25">
      <c r="A136" s="15" t="s">
        <v>9</v>
      </c>
      <c r="B136" s="129">
        <v>1085478</v>
      </c>
      <c r="C136" s="16">
        <f t="shared" ref="C136:C147" si="62">P136+Q136</f>
        <v>1141638</v>
      </c>
      <c r="D136" s="23">
        <f t="shared" ref="D136:D184" si="63">ROUND((B136/8*3)/3,0)*3</f>
        <v>407055</v>
      </c>
      <c r="E136" s="23">
        <f t="shared" ref="E136:E184" si="64">ROUND((C136/8*3)/3,0)*3</f>
        <v>428115</v>
      </c>
      <c r="F136" s="23">
        <f t="shared" ref="F136:F184" si="65">ROUND((B136/8*5)/3,0)*3</f>
        <v>678423</v>
      </c>
      <c r="G136" s="23">
        <f t="shared" ref="G136:G184" si="66">ROUND((C136/8*5)/3,0)*3</f>
        <v>713523</v>
      </c>
      <c r="H136" s="23">
        <f t="shared" ref="H136:H184" si="67">ROUND((B136/8*6)/3,0)*3</f>
        <v>814110</v>
      </c>
      <c r="I136" s="23">
        <f t="shared" ref="I136:I184" si="68">ROUND((C136/8*6)/3,0)*3</f>
        <v>856230</v>
      </c>
      <c r="J136" s="67">
        <v>41</v>
      </c>
      <c r="K136" s="62"/>
      <c r="L136" s="62"/>
      <c r="M136" s="23">
        <f t="shared" ref="M136:M147" si="69">(C136-B136)*J136</f>
        <v>2302560</v>
      </c>
      <c r="N136" s="22">
        <f t="shared" ref="N136:N147" si="70">(C136-B136)/B136</f>
        <v>5.1737575519724952E-2</v>
      </c>
      <c r="P136" s="125">
        <f t="shared" ref="P136:P147" si="71">ROUND($B136*(1+$B$1)/3,0)*3</f>
        <v>1121298</v>
      </c>
      <c r="Q136" s="124">
        <v>20340</v>
      </c>
    </row>
    <row r="137" spans="1:17" ht="15.75" x14ac:dyDescent="0.25">
      <c r="A137" s="15" t="s">
        <v>18</v>
      </c>
      <c r="B137" s="129">
        <v>1101765</v>
      </c>
      <c r="C137" s="16">
        <f t="shared" si="62"/>
        <v>1158462</v>
      </c>
      <c r="D137" s="23">
        <f t="shared" si="63"/>
        <v>413163</v>
      </c>
      <c r="E137" s="23">
        <f t="shared" si="64"/>
        <v>434424</v>
      </c>
      <c r="F137" s="23">
        <f t="shared" si="65"/>
        <v>688602</v>
      </c>
      <c r="G137" s="23">
        <f t="shared" si="66"/>
        <v>724038</v>
      </c>
      <c r="H137" s="23">
        <f t="shared" si="67"/>
        <v>826323</v>
      </c>
      <c r="I137" s="23">
        <f t="shared" si="68"/>
        <v>868848</v>
      </c>
      <c r="J137" s="67">
        <v>10</v>
      </c>
      <c r="K137" s="62"/>
      <c r="L137" s="62"/>
      <c r="M137" s="23">
        <f t="shared" si="69"/>
        <v>566970</v>
      </c>
      <c r="N137" s="22">
        <f t="shared" si="70"/>
        <v>5.1460157111543753E-2</v>
      </c>
      <c r="P137" s="125">
        <f t="shared" si="71"/>
        <v>1138122</v>
      </c>
      <c r="Q137" s="124">
        <v>20340</v>
      </c>
    </row>
    <row r="138" spans="1:17" ht="15.75" x14ac:dyDescent="0.25">
      <c r="A138" s="15" t="s">
        <v>19</v>
      </c>
      <c r="B138" s="129">
        <v>1118292</v>
      </c>
      <c r="C138" s="16">
        <f t="shared" si="62"/>
        <v>1175535</v>
      </c>
      <c r="D138" s="23">
        <f t="shared" si="63"/>
        <v>419361</v>
      </c>
      <c r="E138" s="23">
        <f t="shared" si="64"/>
        <v>440826</v>
      </c>
      <c r="F138" s="23">
        <f t="shared" si="65"/>
        <v>698934</v>
      </c>
      <c r="G138" s="23">
        <f t="shared" si="66"/>
        <v>734709</v>
      </c>
      <c r="H138" s="23">
        <f t="shared" si="67"/>
        <v>838719</v>
      </c>
      <c r="I138" s="23">
        <f t="shared" si="68"/>
        <v>881652</v>
      </c>
      <c r="J138" s="67">
        <v>4</v>
      </c>
      <c r="K138" s="62"/>
      <c r="L138" s="62"/>
      <c r="M138" s="23">
        <f t="shared" si="69"/>
        <v>228972</v>
      </c>
      <c r="N138" s="22">
        <f t="shared" si="70"/>
        <v>5.1187882950070283E-2</v>
      </c>
      <c r="P138" s="125">
        <f t="shared" si="71"/>
        <v>1155195</v>
      </c>
      <c r="Q138" s="124">
        <v>20340</v>
      </c>
    </row>
    <row r="139" spans="1:17" ht="15.75" x14ac:dyDescent="0.25">
      <c r="A139" s="15"/>
      <c r="B139" s="129">
        <v>1135065</v>
      </c>
      <c r="C139" s="16">
        <f t="shared" si="62"/>
        <v>1192863</v>
      </c>
      <c r="D139" s="23">
        <f t="shared" si="63"/>
        <v>425649</v>
      </c>
      <c r="E139" s="23">
        <f t="shared" si="64"/>
        <v>447324</v>
      </c>
      <c r="F139" s="23">
        <f t="shared" si="65"/>
        <v>709416</v>
      </c>
      <c r="G139" s="23">
        <f t="shared" si="66"/>
        <v>745539</v>
      </c>
      <c r="H139" s="23">
        <f t="shared" si="67"/>
        <v>851298</v>
      </c>
      <c r="I139" s="23">
        <f t="shared" si="68"/>
        <v>894648</v>
      </c>
      <c r="J139" s="67">
        <v>8</v>
      </c>
      <c r="K139" s="62"/>
      <c r="L139" s="62"/>
      <c r="M139" s="23">
        <f t="shared" si="69"/>
        <v>462384</v>
      </c>
      <c r="N139" s="22">
        <f t="shared" si="70"/>
        <v>5.0920431869540511E-2</v>
      </c>
      <c r="P139" s="125">
        <f t="shared" si="71"/>
        <v>1172523</v>
      </c>
      <c r="Q139" s="124">
        <v>20340</v>
      </c>
    </row>
    <row r="140" spans="1:17" ht="15.75" x14ac:dyDescent="0.25">
      <c r="A140" s="15"/>
      <c r="B140" s="129">
        <v>1152096</v>
      </c>
      <c r="C140" s="16">
        <f t="shared" si="62"/>
        <v>1210455</v>
      </c>
      <c r="D140" s="23">
        <f t="shared" si="63"/>
        <v>432036</v>
      </c>
      <c r="E140" s="23">
        <f t="shared" si="64"/>
        <v>453921</v>
      </c>
      <c r="F140" s="23">
        <f t="shared" si="65"/>
        <v>720060</v>
      </c>
      <c r="G140" s="23">
        <f t="shared" si="66"/>
        <v>756534</v>
      </c>
      <c r="H140" s="23">
        <f t="shared" si="67"/>
        <v>864072</v>
      </c>
      <c r="I140" s="23">
        <f t="shared" si="68"/>
        <v>907842</v>
      </c>
      <c r="J140" s="67">
        <v>4</v>
      </c>
      <c r="K140" s="62"/>
      <c r="L140" s="62"/>
      <c r="M140" s="23">
        <f t="shared" si="69"/>
        <v>233436</v>
      </c>
      <c r="N140" s="22">
        <f t="shared" si="70"/>
        <v>5.0654632947254398E-2</v>
      </c>
      <c r="P140" s="125">
        <f t="shared" si="71"/>
        <v>1190115</v>
      </c>
      <c r="Q140" s="124">
        <v>20340</v>
      </c>
    </row>
    <row r="141" spans="1:17" ht="15.75" x14ac:dyDescent="0.25">
      <c r="A141" s="15"/>
      <c r="B141" s="129">
        <v>1169379</v>
      </c>
      <c r="C141" s="16">
        <f t="shared" si="62"/>
        <v>1228308</v>
      </c>
      <c r="D141" s="23">
        <f t="shared" si="63"/>
        <v>438516</v>
      </c>
      <c r="E141" s="23">
        <f t="shared" si="64"/>
        <v>460617</v>
      </c>
      <c r="F141" s="23">
        <f t="shared" si="65"/>
        <v>730863</v>
      </c>
      <c r="G141" s="23">
        <f t="shared" si="66"/>
        <v>767694</v>
      </c>
      <c r="H141" s="23">
        <f t="shared" si="67"/>
        <v>877035</v>
      </c>
      <c r="I141" s="23">
        <f t="shared" si="68"/>
        <v>921231</v>
      </c>
      <c r="J141" s="67">
        <v>12</v>
      </c>
      <c r="K141" s="62"/>
      <c r="L141" s="62"/>
      <c r="M141" s="23">
        <f t="shared" si="69"/>
        <v>707148</v>
      </c>
      <c r="N141" s="22">
        <f t="shared" si="70"/>
        <v>5.0393413940219553E-2</v>
      </c>
      <c r="P141" s="125">
        <f t="shared" si="71"/>
        <v>1207968</v>
      </c>
      <c r="Q141" s="124">
        <v>20340</v>
      </c>
    </row>
    <row r="142" spans="1:17" ht="15.75" x14ac:dyDescent="0.25">
      <c r="A142" s="15"/>
      <c r="B142" s="129">
        <v>1186908</v>
      </c>
      <c r="C142" s="16">
        <f t="shared" si="62"/>
        <v>1246416</v>
      </c>
      <c r="D142" s="23">
        <f t="shared" si="63"/>
        <v>445092</v>
      </c>
      <c r="E142" s="23">
        <f t="shared" si="64"/>
        <v>467406</v>
      </c>
      <c r="F142" s="23">
        <f t="shared" si="65"/>
        <v>741819</v>
      </c>
      <c r="G142" s="23">
        <f t="shared" si="66"/>
        <v>779010</v>
      </c>
      <c r="H142" s="23">
        <f t="shared" si="67"/>
        <v>890181</v>
      </c>
      <c r="I142" s="23">
        <f t="shared" si="68"/>
        <v>934812</v>
      </c>
      <c r="J142" s="67">
        <v>4</v>
      </c>
      <c r="K142" s="62"/>
      <c r="L142" s="62"/>
      <c r="M142" s="23">
        <f t="shared" si="69"/>
        <v>238032</v>
      </c>
      <c r="N142" s="22">
        <f t="shared" si="70"/>
        <v>5.0136994611208283E-2</v>
      </c>
      <c r="P142" s="125">
        <f t="shared" si="71"/>
        <v>1226076</v>
      </c>
      <c r="Q142" s="124">
        <v>20340</v>
      </c>
    </row>
    <row r="143" spans="1:17" ht="15.75" x14ac:dyDescent="0.25">
      <c r="A143" s="15" t="s">
        <v>2</v>
      </c>
      <c r="B143" s="129">
        <v>1204731</v>
      </c>
      <c r="C143" s="16">
        <f t="shared" si="62"/>
        <v>1264827</v>
      </c>
      <c r="D143" s="23">
        <f t="shared" si="63"/>
        <v>451773</v>
      </c>
      <c r="E143" s="23">
        <f t="shared" si="64"/>
        <v>474309</v>
      </c>
      <c r="F143" s="23">
        <f t="shared" si="65"/>
        <v>752958</v>
      </c>
      <c r="G143" s="23">
        <f t="shared" si="66"/>
        <v>790518</v>
      </c>
      <c r="H143" s="23">
        <f t="shared" si="67"/>
        <v>903549</v>
      </c>
      <c r="I143" s="23">
        <f t="shared" si="68"/>
        <v>948621</v>
      </c>
      <c r="J143" s="67">
        <v>10</v>
      </c>
      <c r="K143" s="62"/>
      <c r="L143" s="62"/>
      <c r="M143" s="23">
        <f t="shared" si="69"/>
        <v>600960</v>
      </c>
      <c r="N143" s="22">
        <f t="shared" si="70"/>
        <v>4.9883334951951928E-2</v>
      </c>
      <c r="P143" s="125">
        <f t="shared" si="71"/>
        <v>1244487</v>
      </c>
      <c r="Q143" s="124">
        <v>20340</v>
      </c>
    </row>
    <row r="144" spans="1:17" ht="15.75" x14ac:dyDescent="0.25">
      <c r="A144" s="15"/>
      <c r="B144" s="129">
        <v>1222791</v>
      </c>
      <c r="C144" s="16">
        <f t="shared" si="62"/>
        <v>1283484</v>
      </c>
      <c r="D144" s="23">
        <f t="shared" si="63"/>
        <v>458547</v>
      </c>
      <c r="E144" s="23">
        <f t="shared" si="64"/>
        <v>481308</v>
      </c>
      <c r="F144" s="23">
        <f t="shared" si="65"/>
        <v>764244</v>
      </c>
      <c r="G144" s="23">
        <f t="shared" si="66"/>
        <v>802179</v>
      </c>
      <c r="H144" s="23">
        <f t="shared" si="67"/>
        <v>917094</v>
      </c>
      <c r="I144" s="23">
        <f t="shared" si="68"/>
        <v>962613</v>
      </c>
      <c r="J144" s="67">
        <v>15</v>
      </c>
      <c r="K144" s="62"/>
      <c r="L144" s="62"/>
      <c r="M144" s="23">
        <f t="shared" si="69"/>
        <v>910395</v>
      </c>
      <c r="N144" s="22">
        <f t="shared" si="70"/>
        <v>4.9634810854839465E-2</v>
      </c>
      <c r="P144" s="125">
        <f t="shared" si="71"/>
        <v>1263144</v>
      </c>
      <c r="Q144" s="124">
        <v>20340</v>
      </c>
    </row>
    <row r="145" spans="1:17" ht="15.75" x14ac:dyDescent="0.25">
      <c r="A145" s="15"/>
      <c r="B145" s="129">
        <v>1241133</v>
      </c>
      <c r="C145" s="16">
        <f t="shared" si="62"/>
        <v>1302429</v>
      </c>
      <c r="D145" s="23">
        <f t="shared" si="63"/>
        <v>465426</v>
      </c>
      <c r="E145" s="23">
        <f t="shared" si="64"/>
        <v>488412</v>
      </c>
      <c r="F145" s="23">
        <f t="shared" si="65"/>
        <v>775707</v>
      </c>
      <c r="G145" s="23">
        <f t="shared" si="66"/>
        <v>814017</v>
      </c>
      <c r="H145" s="23">
        <f t="shared" si="67"/>
        <v>930849</v>
      </c>
      <c r="I145" s="23">
        <f t="shared" si="68"/>
        <v>976821</v>
      </c>
      <c r="J145" s="67">
        <v>21</v>
      </c>
      <c r="K145" s="62"/>
      <c r="L145" s="62"/>
      <c r="M145" s="23">
        <f t="shared" si="69"/>
        <v>1287216</v>
      </c>
      <c r="N145" s="22">
        <f t="shared" si="70"/>
        <v>4.9387132563552816E-2</v>
      </c>
      <c r="P145" s="125">
        <f t="shared" si="71"/>
        <v>1282089</v>
      </c>
      <c r="Q145" s="124">
        <v>20340</v>
      </c>
    </row>
    <row r="146" spans="1:17" ht="15.75" x14ac:dyDescent="0.25">
      <c r="A146" s="15"/>
      <c r="B146" s="129">
        <v>1259748</v>
      </c>
      <c r="C146" s="16">
        <f t="shared" si="62"/>
        <v>1321659</v>
      </c>
      <c r="D146" s="23">
        <f t="shared" si="63"/>
        <v>472407</v>
      </c>
      <c r="E146" s="23">
        <f t="shared" si="64"/>
        <v>495621</v>
      </c>
      <c r="F146" s="23">
        <f t="shared" si="65"/>
        <v>787344</v>
      </c>
      <c r="G146" s="23">
        <f t="shared" si="66"/>
        <v>826038</v>
      </c>
      <c r="H146" s="23">
        <f t="shared" si="67"/>
        <v>944811</v>
      </c>
      <c r="I146" s="23">
        <f t="shared" si="68"/>
        <v>991245</v>
      </c>
      <c r="J146" s="67">
        <v>8</v>
      </c>
      <c r="K146" s="62"/>
      <c r="L146" s="62"/>
      <c r="M146" s="23">
        <f t="shared" si="69"/>
        <v>495288</v>
      </c>
      <c r="N146" s="22">
        <f t="shared" si="70"/>
        <v>4.9145543394393164E-2</v>
      </c>
      <c r="P146" s="125">
        <f t="shared" si="71"/>
        <v>1301319</v>
      </c>
      <c r="Q146" s="124">
        <v>20340</v>
      </c>
    </row>
    <row r="147" spans="1:17" ht="16.5" thickBot="1" x14ac:dyDescent="0.3">
      <c r="A147" s="15"/>
      <c r="B147" s="129">
        <v>1278642</v>
      </c>
      <c r="C147" s="16">
        <f t="shared" si="62"/>
        <v>1341177</v>
      </c>
      <c r="D147" s="23">
        <f t="shared" si="63"/>
        <v>479490</v>
      </c>
      <c r="E147" s="23">
        <f t="shared" si="64"/>
        <v>502941</v>
      </c>
      <c r="F147" s="23">
        <f t="shared" si="65"/>
        <v>799152</v>
      </c>
      <c r="G147" s="23">
        <f t="shared" si="66"/>
        <v>838236</v>
      </c>
      <c r="H147" s="23">
        <f t="shared" si="67"/>
        <v>958983</v>
      </c>
      <c r="I147" s="23">
        <f t="shared" si="68"/>
        <v>1005882</v>
      </c>
      <c r="J147" s="67">
        <v>2</v>
      </c>
      <c r="K147" s="62"/>
      <c r="L147" s="62"/>
      <c r="M147" s="23">
        <f t="shared" si="69"/>
        <v>125070</v>
      </c>
      <c r="N147" s="22">
        <f t="shared" si="70"/>
        <v>4.8907356398428956E-2</v>
      </c>
      <c r="P147" s="125">
        <f t="shared" si="71"/>
        <v>1320837</v>
      </c>
      <c r="Q147" s="124">
        <v>20340</v>
      </c>
    </row>
    <row r="148" spans="1:17" ht="16.5" thickBot="1" x14ac:dyDescent="0.3">
      <c r="A148" s="15"/>
      <c r="B148" s="121" t="s">
        <v>81</v>
      </c>
      <c r="C148" s="120">
        <f>(C150-C147)/C147</f>
        <v>4.5027613804889286E-3</v>
      </c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2"/>
    </row>
    <row r="149" spans="1:17" ht="15.75" x14ac:dyDescent="0.25">
      <c r="A149" s="15"/>
      <c r="B149" s="88"/>
      <c r="C149" s="16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2"/>
    </row>
    <row r="150" spans="1:17" ht="15.75" x14ac:dyDescent="0.25">
      <c r="A150" s="15" t="s">
        <v>10</v>
      </c>
      <c r="B150" s="129">
        <v>1284489</v>
      </c>
      <c r="C150" s="16">
        <f t="shared" ref="C150:C162" si="72">P150+Q150</f>
        <v>1347216</v>
      </c>
      <c r="D150" s="23">
        <f t="shared" si="63"/>
        <v>481683</v>
      </c>
      <c r="E150" s="23">
        <f t="shared" si="64"/>
        <v>505206</v>
      </c>
      <c r="F150" s="23">
        <f t="shared" si="65"/>
        <v>802806</v>
      </c>
      <c r="G150" s="23">
        <f t="shared" si="66"/>
        <v>842010</v>
      </c>
      <c r="H150" s="23">
        <f t="shared" si="67"/>
        <v>963366</v>
      </c>
      <c r="I150" s="23">
        <f t="shared" si="68"/>
        <v>1010412</v>
      </c>
      <c r="J150" s="67">
        <v>5</v>
      </c>
      <c r="K150" s="62"/>
      <c r="L150" s="62"/>
      <c r="M150" s="23">
        <f t="shared" ref="M150:M162" si="73">(C150-B150)*J150</f>
        <v>313635</v>
      </c>
      <c r="N150" s="22">
        <f t="shared" ref="N150:N162" si="74">(C150-B150)/B150</f>
        <v>4.8834205664665092E-2</v>
      </c>
      <c r="P150" s="125">
        <f t="shared" ref="P150:P162" si="75">ROUND($B150*(1+$B$1)/3,0)*3</f>
        <v>1326876</v>
      </c>
      <c r="Q150" s="124">
        <v>20340</v>
      </c>
    </row>
    <row r="151" spans="1:17" ht="15.75" x14ac:dyDescent="0.25">
      <c r="A151" s="15" t="s">
        <v>20</v>
      </c>
      <c r="B151" s="129">
        <v>1303749</v>
      </c>
      <c r="C151" s="16">
        <f t="shared" si="72"/>
        <v>1367112</v>
      </c>
      <c r="D151" s="23">
        <f t="shared" si="63"/>
        <v>488907</v>
      </c>
      <c r="E151" s="23">
        <f t="shared" si="64"/>
        <v>512667</v>
      </c>
      <c r="F151" s="23">
        <f t="shared" si="65"/>
        <v>814842</v>
      </c>
      <c r="G151" s="23">
        <f t="shared" si="66"/>
        <v>854445</v>
      </c>
      <c r="H151" s="23">
        <f t="shared" si="67"/>
        <v>977811</v>
      </c>
      <c r="I151" s="23">
        <f t="shared" si="68"/>
        <v>1025334</v>
      </c>
      <c r="J151" s="67">
        <v>5</v>
      </c>
      <c r="K151" s="62"/>
      <c r="L151" s="62"/>
      <c r="M151" s="23">
        <f t="shared" si="73"/>
        <v>316815</v>
      </c>
      <c r="N151" s="22">
        <f t="shared" si="74"/>
        <v>4.8600612541217676E-2</v>
      </c>
      <c r="P151" s="125">
        <f t="shared" si="75"/>
        <v>1346772</v>
      </c>
      <c r="Q151" s="124">
        <v>20340</v>
      </c>
    </row>
    <row r="152" spans="1:17" ht="15.75" x14ac:dyDescent="0.25">
      <c r="A152" s="15" t="s">
        <v>21</v>
      </c>
      <c r="B152" s="129">
        <v>1323318</v>
      </c>
      <c r="C152" s="16">
        <f t="shared" si="72"/>
        <v>1387326</v>
      </c>
      <c r="D152" s="23">
        <f t="shared" si="63"/>
        <v>496245</v>
      </c>
      <c r="E152" s="23">
        <f t="shared" si="64"/>
        <v>520248</v>
      </c>
      <c r="F152" s="23">
        <f t="shared" si="65"/>
        <v>827073</v>
      </c>
      <c r="G152" s="23">
        <f t="shared" si="66"/>
        <v>867078</v>
      </c>
      <c r="H152" s="23">
        <f t="shared" si="67"/>
        <v>992490</v>
      </c>
      <c r="I152" s="23">
        <f t="shared" si="68"/>
        <v>1040496</v>
      </c>
      <c r="J152" s="67">
        <v>0</v>
      </c>
      <c r="K152" s="62"/>
      <c r="L152" s="62"/>
      <c r="M152" s="23">
        <f t="shared" si="73"/>
        <v>0</v>
      </c>
      <c r="N152" s="22">
        <f t="shared" si="74"/>
        <v>4.8369326193704008E-2</v>
      </c>
      <c r="P152" s="125">
        <f t="shared" si="75"/>
        <v>1366986</v>
      </c>
      <c r="Q152" s="124">
        <v>20340</v>
      </c>
    </row>
    <row r="153" spans="1:17" ht="15.75" x14ac:dyDescent="0.25">
      <c r="A153" s="15" t="s">
        <v>2</v>
      </c>
      <c r="B153" s="129">
        <v>1343169</v>
      </c>
      <c r="C153" s="16">
        <f t="shared" si="72"/>
        <v>1407834</v>
      </c>
      <c r="D153" s="23">
        <f t="shared" si="63"/>
        <v>503688</v>
      </c>
      <c r="E153" s="23">
        <f t="shared" si="64"/>
        <v>527937</v>
      </c>
      <c r="F153" s="23">
        <f t="shared" si="65"/>
        <v>839481</v>
      </c>
      <c r="G153" s="23">
        <f t="shared" si="66"/>
        <v>879897</v>
      </c>
      <c r="H153" s="23">
        <f t="shared" si="67"/>
        <v>1007376</v>
      </c>
      <c r="I153" s="23">
        <f t="shared" si="68"/>
        <v>1055877</v>
      </c>
      <c r="J153" s="67">
        <v>3</v>
      </c>
      <c r="K153" s="62"/>
      <c r="L153" s="62"/>
      <c r="M153" s="23">
        <f t="shared" si="73"/>
        <v>193995</v>
      </c>
      <c r="N153" s="22">
        <f t="shared" si="74"/>
        <v>4.8143606649647216E-2</v>
      </c>
      <c r="P153" s="125">
        <f t="shared" si="75"/>
        <v>1387494</v>
      </c>
      <c r="Q153" s="124">
        <v>20340</v>
      </c>
    </row>
    <row r="154" spans="1:17" ht="15.75" x14ac:dyDescent="0.25">
      <c r="A154" s="15"/>
      <c r="B154" s="129">
        <v>1363320</v>
      </c>
      <c r="C154" s="16">
        <f t="shared" si="72"/>
        <v>1428651</v>
      </c>
      <c r="D154" s="23">
        <f t="shared" si="63"/>
        <v>511245</v>
      </c>
      <c r="E154" s="23">
        <f t="shared" si="64"/>
        <v>535743</v>
      </c>
      <c r="F154" s="23">
        <f t="shared" si="65"/>
        <v>852075</v>
      </c>
      <c r="G154" s="23">
        <f t="shared" si="66"/>
        <v>892908</v>
      </c>
      <c r="H154" s="23">
        <f t="shared" si="67"/>
        <v>1022490</v>
      </c>
      <c r="I154" s="23">
        <f t="shared" si="68"/>
        <v>1071489</v>
      </c>
      <c r="J154" s="67">
        <v>1</v>
      </c>
      <c r="K154" s="62"/>
      <c r="L154" s="62"/>
      <c r="M154" s="23">
        <f t="shared" si="73"/>
        <v>65331</v>
      </c>
      <c r="N154" s="22">
        <f t="shared" si="74"/>
        <v>4.7920517560073934E-2</v>
      </c>
      <c r="P154" s="125">
        <f t="shared" si="75"/>
        <v>1408311</v>
      </c>
      <c r="Q154" s="124">
        <v>20340</v>
      </c>
    </row>
    <row r="155" spans="1:17" ht="15.75" x14ac:dyDescent="0.25">
      <c r="A155" s="15"/>
      <c r="B155" s="129">
        <v>1383774</v>
      </c>
      <c r="C155" s="16">
        <f t="shared" si="72"/>
        <v>1449780</v>
      </c>
      <c r="D155" s="23">
        <f t="shared" si="63"/>
        <v>518916</v>
      </c>
      <c r="E155" s="23">
        <f t="shared" si="64"/>
        <v>543669</v>
      </c>
      <c r="F155" s="23">
        <f t="shared" si="65"/>
        <v>864858</v>
      </c>
      <c r="G155" s="23">
        <f t="shared" si="66"/>
        <v>906114</v>
      </c>
      <c r="H155" s="23">
        <f t="shared" si="67"/>
        <v>1037832</v>
      </c>
      <c r="I155" s="23">
        <f t="shared" si="68"/>
        <v>1087335</v>
      </c>
      <c r="J155" s="67">
        <v>0</v>
      </c>
      <c r="K155" s="62"/>
      <c r="L155" s="62"/>
      <c r="M155" s="23">
        <f t="shared" si="73"/>
        <v>0</v>
      </c>
      <c r="N155" s="22">
        <f t="shared" si="74"/>
        <v>4.7699985691305083E-2</v>
      </c>
      <c r="P155" s="125">
        <f t="shared" si="75"/>
        <v>1429440</v>
      </c>
      <c r="Q155" s="124">
        <v>20340</v>
      </c>
    </row>
    <row r="156" spans="1:17" ht="15.75" x14ac:dyDescent="0.25">
      <c r="A156" s="15"/>
      <c r="B156" s="129">
        <v>1404525</v>
      </c>
      <c r="C156" s="16">
        <f t="shared" si="72"/>
        <v>1471215</v>
      </c>
      <c r="D156" s="23">
        <f t="shared" si="63"/>
        <v>526698</v>
      </c>
      <c r="E156" s="23">
        <f t="shared" si="64"/>
        <v>551706</v>
      </c>
      <c r="F156" s="23">
        <f t="shared" si="65"/>
        <v>877827</v>
      </c>
      <c r="G156" s="23">
        <f t="shared" si="66"/>
        <v>919509</v>
      </c>
      <c r="H156" s="23">
        <f t="shared" si="67"/>
        <v>1053393</v>
      </c>
      <c r="I156" s="23">
        <f t="shared" si="68"/>
        <v>1103412</v>
      </c>
      <c r="J156" s="67">
        <v>4</v>
      </c>
      <c r="K156" s="62"/>
      <c r="L156" s="62"/>
      <c r="M156" s="23">
        <f t="shared" si="73"/>
        <v>266760</v>
      </c>
      <c r="N156" s="22">
        <f t="shared" si="74"/>
        <v>4.7482244887061459E-2</v>
      </c>
      <c r="P156" s="125">
        <f t="shared" si="75"/>
        <v>1450875</v>
      </c>
      <c r="Q156" s="124">
        <v>20340</v>
      </c>
    </row>
    <row r="157" spans="1:17" ht="15.75" x14ac:dyDescent="0.25">
      <c r="A157" s="15"/>
      <c r="B157" s="129">
        <v>1425594</v>
      </c>
      <c r="C157" s="16">
        <f t="shared" si="72"/>
        <v>1492980</v>
      </c>
      <c r="D157" s="23">
        <f t="shared" si="63"/>
        <v>534597</v>
      </c>
      <c r="E157" s="23">
        <f t="shared" si="64"/>
        <v>559869</v>
      </c>
      <c r="F157" s="23">
        <f t="shared" si="65"/>
        <v>890997</v>
      </c>
      <c r="G157" s="23">
        <f t="shared" si="66"/>
        <v>933114</v>
      </c>
      <c r="H157" s="23">
        <f t="shared" si="67"/>
        <v>1069197</v>
      </c>
      <c r="I157" s="23">
        <f t="shared" si="68"/>
        <v>1119735</v>
      </c>
      <c r="J157" s="67">
        <v>1</v>
      </c>
      <c r="K157" s="62"/>
      <c r="L157" s="62"/>
      <c r="M157" s="23">
        <f t="shared" si="73"/>
        <v>67386</v>
      </c>
      <c r="N157" s="22">
        <f t="shared" si="74"/>
        <v>4.7268717460932072E-2</v>
      </c>
      <c r="P157" s="125">
        <f t="shared" si="75"/>
        <v>1472640</v>
      </c>
      <c r="Q157" s="124">
        <v>20340</v>
      </c>
    </row>
    <row r="158" spans="1:17" ht="15.75" x14ac:dyDescent="0.25">
      <c r="A158" s="15"/>
      <c r="B158" s="129">
        <v>1446981</v>
      </c>
      <c r="C158" s="16">
        <f t="shared" si="72"/>
        <v>1515072</v>
      </c>
      <c r="D158" s="23">
        <f t="shared" si="63"/>
        <v>542619</v>
      </c>
      <c r="E158" s="23">
        <f t="shared" si="64"/>
        <v>568152</v>
      </c>
      <c r="F158" s="23">
        <f t="shared" si="65"/>
        <v>904362</v>
      </c>
      <c r="G158" s="23">
        <f t="shared" si="66"/>
        <v>946920</v>
      </c>
      <c r="H158" s="23">
        <f t="shared" si="67"/>
        <v>1085235</v>
      </c>
      <c r="I158" s="23">
        <f t="shared" si="68"/>
        <v>1136304</v>
      </c>
      <c r="J158" s="67">
        <v>3</v>
      </c>
      <c r="K158" s="62"/>
      <c r="L158" s="62"/>
      <c r="M158" s="23">
        <f t="shared" si="73"/>
        <v>204273</v>
      </c>
      <c r="N158" s="22">
        <f t="shared" si="74"/>
        <v>4.7057286861403154E-2</v>
      </c>
      <c r="P158" s="125">
        <f t="shared" si="75"/>
        <v>1494732</v>
      </c>
      <c r="Q158" s="124">
        <v>20340</v>
      </c>
    </row>
    <row r="159" spans="1:17" ht="15.75" x14ac:dyDescent="0.25">
      <c r="A159" s="15"/>
      <c r="B159" s="129">
        <v>1468683</v>
      </c>
      <c r="C159" s="16">
        <f t="shared" si="72"/>
        <v>1537491</v>
      </c>
      <c r="D159" s="23">
        <f t="shared" si="63"/>
        <v>550755</v>
      </c>
      <c r="E159" s="23">
        <f t="shared" si="64"/>
        <v>576558</v>
      </c>
      <c r="F159" s="23">
        <f t="shared" si="65"/>
        <v>917928</v>
      </c>
      <c r="G159" s="23">
        <f t="shared" si="66"/>
        <v>960933</v>
      </c>
      <c r="H159" s="23">
        <f t="shared" si="67"/>
        <v>1101513</v>
      </c>
      <c r="I159" s="23">
        <f t="shared" si="68"/>
        <v>1153119</v>
      </c>
      <c r="J159" s="67">
        <v>3</v>
      </c>
      <c r="K159" s="62"/>
      <c r="L159" s="62"/>
      <c r="M159" s="23">
        <f t="shared" si="73"/>
        <v>206424</v>
      </c>
      <c r="N159" s="22">
        <f t="shared" si="74"/>
        <v>4.6850137163703807E-2</v>
      </c>
      <c r="P159" s="125">
        <f t="shared" si="75"/>
        <v>1517151</v>
      </c>
      <c r="Q159" s="124">
        <v>20340</v>
      </c>
    </row>
    <row r="160" spans="1:17" ht="15.75" x14ac:dyDescent="0.25">
      <c r="A160" s="15"/>
      <c r="B160" s="129">
        <v>1490721</v>
      </c>
      <c r="C160" s="16">
        <f t="shared" si="72"/>
        <v>1560255</v>
      </c>
      <c r="D160" s="23">
        <f t="shared" si="63"/>
        <v>559020</v>
      </c>
      <c r="E160" s="23">
        <f t="shared" si="64"/>
        <v>585096</v>
      </c>
      <c r="F160" s="23">
        <f t="shared" si="65"/>
        <v>931701</v>
      </c>
      <c r="G160" s="23">
        <f t="shared" si="66"/>
        <v>975159</v>
      </c>
      <c r="H160" s="23">
        <f t="shared" si="67"/>
        <v>1118040</v>
      </c>
      <c r="I160" s="23">
        <f t="shared" si="68"/>
        <v>1170192</v>
      </c>
      <c r="J160" s="67">
        <v>1</v>
      </c>
      <c r="K160" s="62"/>
      <c r="L160" s="62"/>
      <c r="M160" s="23">
        <f t="shared" si="73"/>
        <v>69534</v>
      </c>
      <c r="N160" s="22">
        <f t="shared" si="74"/>
        <v>4.6644543143888093E-2</v>
      </c>
      <c r="P160" s="125">
        <f t="shared" si="75"/>
        <v>1539915</v>
      </c>
      <c r="Q160" s="124">
        <v>20340</v>
      </c>
    </row>
    <row r="161" spans="1:17" ht="15.75" x14ac:dyDescent="0.25">
      <c r="A161" s="15"/>
      <c r="B161" s="129">
        <v>1513074</v>
      </c>
      <c r="C161" s="16">
        <f t="shared" si="72"/>
        <v>1583346</v>
      </c>
      <c r="D161" s="23">
        <f t="shared" si="63"/>
        <v>567402</v>
      </c>
      <c r="E161" s="23">
        <f t="shared" si="64"/>
        <v>593754</v>
      </c>
      <c r="F161" s="23">
        <f t="shared" si="65"/>
        <v>945672</v>
      </c>
      <c r="G161" s="23">
        <f t="shared" si="66"/>
        <v>989592</v>
      </c>
      <c r="H161" s="23">
        <f t="shared" si="67"/>
        <v>1134807</v>
      </c>
      <c r="I161" s="23">
        <f t="shared" si="68"/>
        <v>1187511</v>
      </c>
      <c r="J161" s="67">
        <v>2</v>
      </c>
      <c r="K161" s="62"/>
      <c r="L161" s="62"/>
      <c r="M161" s="23">
        <f t="shared" si="73"/>
        <v>140544</v>
      </c>
      <c r="N161" s="22">
        <f t="shared" si="74"/>
        <v>4.6443201059564836E-2</v>
      </c>
      <c r="P161" s="125">
        <f t="shared" si="75"/>
        <v>1563006</v>
      </c>
      <c r="Q161" s="124">
        <v>20340</v>
      </c>
    </row>
    <row r="162" spans="1:17" ht="16.5" thickBot="1" x14ac:dyDescent="0.3">
      <c r="A162" s="15"/>
      <c r="B162" s="129">
        <v>1535775</v>
      </c>
      <c r="C162" s="16">
        <f t="shared" si="72"/>
        <v>1606797</v>
      </c>
      <c r="D162" s="23">
        <f t="shared" si="63"/>
        <v>575916</v>
      </c>
      <c r="E162" s="23">
        <f t="shared" si="64"/>
        <v>602550</v>
      </c>
      <c r="F162" s="23">
        <f t="shared" si="65"/>
        <v>959859</v>
      </c>
      <c r="G162" s="23">
        <f t="shared" si="66"/>
        <v>1004247</v>
      </c>
      <c r="H162" s="23">
        <f t="shared" si="67"/>
        <v>1151832</v>
      </c>
      <c r="I162" s="23">
        <f t="shared" si="68"/>
        <v>1205097</v>
      </c>
      <c r="J162" s="67">
        <v>2</v>
      </c>
      <c r="K162" s="62"/>
      <c r="L162" s="62"/>
      <c r="M162" s="23">
        <f t="shared" si="73"/>
        <v>142044</v>
      </c>
      <c r="N162" s="22">
        <f t="shared" si="74"/>
        <v>4.6245055428041214E-2</v>
      </c>
      <c r="P162" s="125">
        <f t="shared" si="75"/>
        <v>1586457</v>
      </c>
      <c r="Q162" s="124">
        <v>20340</v>
      </c>
    </row>
    <row r="163" spans="1:17" ht="16.5" thickBot="1" x14ac:dyDescent="0.3">
      <c r="A163" s="15"/>
      <c r="B163" s="121" t="s">
        <v>81</v>
      </c>
      <c r="C163" s="120">
        <f>(C165-C162)/C162</f>
        <v>1.6915640245780891E-2</v>
      </c>
      <c r="D163" s="23"/>
      <c r="E163" s="23"/>
      <c r="F163" s="23"/>
      <c r="G163" s="23"/>
      <c r="H163" s="23"/>
      <c r="I163" s="23"/>
      <c r="J163" s="61"/>
      <c r="K163" s="23"/>
      <c r="L163" s="23"/>
      <c r="M163" s="23"/>
      <c r="N163" s="22"/>
    </row>
    <row r="164" spans="1:17" ht="15.75" x14ac:dyDescent="0.25">
      <c r="A164" s="15"/>
      <c r="B164" s="88"/>
      <c r="C164" s="16"/>
      <c r="D164" s="23"/>
      <c r="E164" s="23"/>
      <c r="F164" s="23"/>
      <c r="G164" s="23"/>
      <c r="H164" s="23"/>
      <c r="I164" s="23"/>
      <c r="J164" s="61"/>
      <c r="K164" s="23"/>
      <c r="L164" s="23"/>
      <c r="M164" s="23"/>
      <c r="N164" s="22"/>
    </row>
    <row r="165" spans="1:17" ht="15.75" x14ac:dyDescent="0.25">
      <c r="A165" s="15" t="s">
        <v>11</v>
      </c>
      <c r="B165" s="129">
        <v>1562088</v>
      </c>
      <c r="C165" s="16">
        <f t="shared" ref="C165:C173" si="76">P165+Q165</f>
        <v>1633977</v>
      </c>
      <c r="D165" s="23">
        <f t="shared" si="63"/>
        <v>585783</v>
      </c>
      <c r="E165" s="23">
        <f t="shared" si="64"/>
        <v>612741</v>
      </c>
      <c r="F165" s="23">
        <f t="shared" si="65"/>
        <v>976305</v>
      </c>
      <c r="G165" s="23">
        <f t="shared" si="66"/>
        <v>1021236</v>
      </c>
      <c r="H165" s="23">
        <f t="shared" si="67"/>
        <v>1171566</v>
      </c>
      <c r="I165" s="23">
        <f t="shared" si="68"/>
        <v>1225482</v>
      </c>
      <c r="J165" s="67">
        <v>2</v>
      </c>
      <c r="K165" s="62"/>
      <c r="L165" s="62"/>
      <c r="M165" s="23">
        <f t="shared" ref="M165:M173" si="77">(C165-B165)*J165</f>
        <v>143778</v>
      </c>
      <c r="N165" s="22">
        <f t="shared" ref="N165:N173" si="78">(C165-B165)/B165</f>
        <v>4.6021094842288016E-2</v>
      </c>
      <c r="P165" s="125">
        <f t="shared" ref="P165:P173" si="79">ROUND($B165*(1+$B$1)/3,0)*3</f>
        <v>1613637</v>
      </c>
      <c r="Q165" s="124">
        <v>20340</v>
      </c>
    </row>
    <row r="166" spans="1:17" ht="15.75" x14ac:dyDescent="0.25">
      <c r="A166" s="15" t="s">
        <v>22</v>
      </c>
      <c r="B166" s="129">
        <v>1585518</v>
      </c>
      <c r="C166" s="16">
        <f t="shared" si="76"/>
        <v>1658181</v>
      </c>
      <c r="D166" s="23">
        <f t="shared" si="63"/>
        <v>594570</v>
      </c>
      <c r="E166" s="23">
        <f t="shared" si="64"/>
        <v>621819</v>
      </c>
      <c r="F166" s="23">
        <f t="shared" si="65"/>
        <v>990948</v>
      </c>
      <c r="G166" s="23">
        <f t="shared" si="66"/>
        <v>1036362</v>
      </c>
      <c r="H166" s="23">
        <f t="shared" si="67"/>
        <v>1189140</v>
      </c>
      <c r="I166" s="23">
        <f t="shared" si="68"/>
        <v>1243635</v>
      </c>
      <c r="J166" s="67">
        <v>5</v>
      </c>
      <c r="K166" s="62"/>
      <c r="L166" s="62"/>
      <c r="M166" s="23">
        <f t="shared" si="77"/>
        <v>363315</v>
      </c>
      <c r="N166" s="22">
        <f t="shared" si="78"/>
        <v>4.5829186423616761E-2</v>
      </c>
      <c r="P166" s="125">
        <f t="shared" si="79"/>
        <v>1637841</v>
      </c>
      <c r="Q166" s="124">
        <v>20340</v>
      </c>
    </row>
    <row r="167" spans="1:17" ht="15.75" x14ac:dyDescent="0.25">
      <c r="A167" s="15" t="s">
        <v>23</v>
      </c>
      <c r="B167" s="129">
        <v>1609299</v>
      </c>
      <c r="C167" s="16">
        <f t="shared" si="76"/>
        <v>1682745</v>
      </c>
      <c r="D167" s="23">
        <f t="shared" si="63"/>
        <v>603486</v>
      </c>
      <c r="E167" s="23">
        <f t="shared" si="64"/>
        <v>631029</v>
      </c>
      <c r="F167" s="23">
        <f t="shared" si="65"/>
        <v>1005813</v>
      </c>
      <c r="G167" s="23">
        <f t="shared" si="66"/>
        <v>1051716</v>
      </c>
      <c r="H167" s="23">
        <f t="shared" si="67"/>
        <v>1206975</v>
      </c>
      <c r="I167" s="23">
        <f t="shared" si="68"/>
        <v>1262058</v>
      </c>
      <c r="J167" s="67">
        <v>0</v>
      </c>
      <c r="K167" s="62"/>
      <c r="L167" s="62"/>
      <c r="M167" s="23">
        <f t="shared" si="77"/>
        <v>0</v>
      </c>
      <c r="N167" s="22">
        <f t="shared" si="78"/>
        <v>4.563850471540714E-2</v>
      </c>
      <c r="P167" s="125">
        <f t="shared" si="79"/>
        <v>1662405</v>
      </c>
      <c r="Q167" s="124">
        <v>20340</v>
      </c>
    </row>
    <row r="168" spans="1:17" ht="15.75" x14ac:dyDescent="0.25">
      <c r="A168" s="15"/>
      <c r="B168" s="129">
        <v>1633455</v>
      </c>
      <c r="C168" s="16">
        <f t="shared" si="76"/>
        <v>1707699</v>
      </c>
      <c r="D168" s="23">
        <f t="shared" si="63"/>
        <v>612546</v>
      </c>
      <c r="E168" s="23">
        <f t="shared" si="64"/>
        <v>640386</v>
      </c>
      <c r="F168" s="23">
        <f t="shared" si="65"/>
        <v>1020909</v>
      </c>
      <c r="G168" s="23">
        <f t="shared" si="66"/>
        <v>1067313</v>
      </c>
      <c r="H168" s="23">
        <f t="shared" si="67"/>
        <v>1225092</v>
      </c>
      <c r="I168" s="23">
        <f t="shared" si="68"/>
        <v>1280775</v>
      </c>
      <c r="J168" s="67">
        <v>0</v>
      </c>
      <c r="K168" s="62"/>
      <c r="L168" s="62"/>
      <c r="M168" s="23">
        <f t="shared" si="77"/>
        <v>0</v>
      </c>
      <c r="N168" s="22">
        <f t="shared" si="78"/>
        <v>4.5452124484604721E-2</v>
      </c>
      <c r="P168" s="125">
        <f t="shared" si="79"/>
        <v>1687359</v>
      </c>
      <c r="Q168" s="124">
        <v>20340</v>
      </c>
    </row>
    <row r="169" spans="1:17" ht="15.75" x14ac:dyDescent="0.25">
      <c r="A169" s="15"/>
      <c r="B169" s="129">
        <v>1657941</v>
      </c>
      <c r="C169" s="16">
        <f t="shared" si="76"/>
        <v>1732992</v>
      </c>
      <c r="D169" s="23">
        <f t="shared" si="63"/>
        <v>621729</v>
      </c>
      <c r="E169" s="23">
        <f t="shared" si="64"/>
        <v>649872</v>
      </c>
      <c r="F169" s="23">
        <f t="shared" si="65"/>
        <v>1036212</v>
      </c>
      <c r="G169" s="23">
        <f t="shared" si="66"/>
        <v>1083120</v>
      </c>
      <c r="H169" s="23">
        <f t="shared" si="67"/>
        <v>1243455</v>
      </c>
      <c r="I169" s="23">
        <f t="shared" si="68"/>
        <v>1299744</v>
      </c>
      <c r="J169" s="67">
        <v>0</v>
      </c>
      <c r="K169" s="62"/>
      <c r="L169" s="62"/>
      <c r="M169" s="23">
        <f t="shared" si="77"/>
        <v>0</v>
      </c>
      <c r="N169" s="22">
        <f t="shared" si="78"/>
        <v>4.5267593961425649E-2</v>
      </c>
      <c r="P169" s="125">
        <f t="shared" si="79"/>
        <v>1712652</v>
      </c>
      <c r="Q169" s="124">
        <v>20340</v>
      </c>
    </row>
    <row r="170" spans="1:17" ht="15.75" x14ac:dyDescent="0.25">
      <c r="A170" s="15"/>
      <c r="B170" s="129">
        <v>1682826</v>
      </c>
      <c r="C170" s="16">
        <f t="shared" si="76"/>
        <v>1758699</v>
      </c>
      <c r="D170" s="23">
        <f t="shared" si="63"/>
        <v>631059</v>
      </c>
      <c r="E170" s="23">
        <f t="shared" si="64"/>
        <v>659511</v>
      </c>
      <c r="F170" s="23">
        <f t="shared" si="65"/>
        <v>1051767</v>
      </c>
      <c r="G170" s="23">
        <f t="shared" si="66"/>
        <v>1099188</v>
      </c>
      <c r="H170" s="23">
        <f t="shared" si="67"/>
        <v>1262121</v>
      </c>
      <c r="I170" s="23">
        <f t="shared" si="68"/>
        <v>1319025</v>
      </c>
      <c r="J170" s="67">
        <v>2</v>
      </c>
      <c r="K170" s="62"/>
      <c r="L170" s="62"/>
      <c r="M170" s="23">
        <f t="shared" si="77"/>
        <v>151746</v>
      </c>
      <c r="N170" s="22">
        <f t="shared" si="78"/>
        <v>4.5086657800628226E-2</v>
      </c>
      <c r="P170" s="125">
        <f t="shared" si="79"/>
        <v>1738359</v>
      </c>
      <c r="Q170" s="124">
        <v>20340</v>
      </c>
    </row>
    <row r="171" spans="1:17" ht="15.75" x14ac:dyDescent="0.25">
      <c r="A171" s="15"/>
      <c r="B171" s="129">
        <v>1708065</v>
      </c>
      <c r="C171" s="16">
        <f t="shared" si="76"/>
        <v>1784772</v>
      </c>
      <c r="D171" s="23">
        <f t="shared" si="63"/>
        <v>640524</v>
      </c>
      <c r="E171" s="23">
        <f t="shared" si="64"/>
        <v>669291</v>
      </c>
      <c r="F171" s="23">
        <f t="shared" si="65"/>
        <v>1067541</v>
      </c>
      <c r="G171" s="23">
        <f t="shared" si="66"/>
        <v>1115484</v>
      </c>
      <c r="H171" s="23">
        <f t="shared" si="67"/>
        <v>1281048</v>
      </c>
      <c r="I171" s="23">
        <f t="shared" si="68"/>
        <v>1338579</v>
      </c>
      <c r="J171" s="67">
        <v>0</v>
      </c>
      <c r="K171" s="62"/>
      <c r="L171" s="62"/>
      <c r="M171" s="23">
        <f t="shared" si="77"/>
        <v>0</v>
      </c>
      <c r="N171" s="22">
        <f t="shared" si="78"/>
        <v>4.4908712490449719E-2</v>
      </c>
      <c r="P171" s="125">
        <f t="shared" si="79"/>
        <v>1764432</v>
      </c>
      <c r="Q171" s="124">
        <v>20340</v>
      </c>
    </row>
    <row r="172" spans="1:17" ht="15.75" x14ac:dyDescent="0.25">
      <c r="A172" s="15"/>
      <c r="B172" s="129">
        <v>1733691</v>
      </c>
      <c r="C172" s="16">
        <f t="shared" si="76"/>
        <v>1811244</v>
      </c>
      <c r="D172" s="23">
        <f t="shared" si="63"/>
        <v>650133</v>
      </c>
      <c r="E172" s="23">
        <f t="shared" si="64"/>
        <v>679218</v>
      </c>
      <c r="F172" s="23">
        <f t="shared" si="65"/>
        <v>1083558</v>
      </c>
      <c r="G172" s="23">
        <f t="shared" si="66"/>
        <v>1132029</v>
      </c>
      <c r="H172" s="23">
        <f t="shared" si="67"/>
        <v>1300269</v>
      </c>
      <c r="I172" s="23">
        <f t="shared" si="68"/>
        <v>1358433</v>
      </c>
      <c r="J172" s="67">
        <v>1</v>
      </c>
      <c r="K172" s="62"/>
      <c r="L172" s="62"/>
      <c r="M172" s="23">
        <f t="shared" si="77"/>
        <v>77553</v>
      </c>
      <c r="N172" s="22">
        <f t="shared" si="78"/>
        <v>4.4732884925860493E-2</v>
      </c>
      <c r="P172" s="125">
        <f t="shared" si="79"/>
        <v>1790904</v>
      </c>
      <c r="Q172" s="124">
        <v>20340</v>
      </c>
    </row>
    <row r="173" spans="1:17" ht="16.5" thickBot="1" x14ac:dyDescent="0.3">
      <c r="A173" s="15"/>
      <c r="B173" s="129">
        <v>1759698</v>
      </c>
      <c r="C173" s="16">
        <f t="shared" si="76"/>
        <v>1838109</v>
      </c>
      <c r="D173" s="23">
        <f t="shared" si="63"/>
        <v>659886</v>
      </c>
      <c r="E173" s="23">
        <f t="shared" si="64"/>
        <v>689292</v>
      </c>
      <c r="F173" s="23">
        <f t="shared" si="65"/>
        <v>1099812</v>
      </c>
      <c r="G173" s="23">
        <f t="shared" si="66"/>
        <v>1148817</v>
      </c>
      <c r="H173" s="23">
        <f t="shared" si="67"/>
        <v>1319775</v>
      </c>
      <c r="I173" s="23">
        <f t="shared" si="68"/>
        <v>1378581</v>
      </c>
      <c r="J173" s="67">
        <v>0</v>
      </c>
      <c r="K173" s="62"/>
      <c r="L173" s="62"/>
      <c r="M173" s="23">
        <f t="shared" si="77"/>
        <v>0</v>
      </c>
      <c r="N173" s="22">
        <f t="shared" si="78"/>
        <v>4.4559350524919619E-2</v>
      </c>
      <c r="P173" s="125">
        <f t="shared" si="79"/>
        <v>1817769</v>
      </c>
      <c r="Q173" s="124">
        <v>20340</v>
      </c>
    </row>
    <row r="174" spans="1:17" ht="16.5" thickBot="1" x14ac:dyDescent="0.3">
      <c r="A174" s="15"/>
      <c r="B174" s="121" t="s">
        <v>81</v>
      </c>
      <c r="C174" s="120">
        <f>(C176-C173)/C173</f>
        <v>0.15337610555195585</v>
      </c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2"/>
    </row>
    <row r="175" spans="1:17" ht="15.75" x14ac:dyDescent="0.25">
      <c r="A175" s="15"/>
      <c r="B175" s="88"/>
      <c r="C175" s="16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2"/>
    </row>
    <row r="176" spans="1:17" ht="15.75" x14ac:dyDescent="0.25">
      <c r="A176" s="15" t="s">
        <v>12</v>
      </c>
      <c r="B176" s="129">
        <v>2031186</v>
      </c>
      <c r="C176" s="16">
        <f t="shared" ref="C176:C184" si="80">P176+Q176</f>
        <v>2120031</v>
      </c>
      <c r="D176" s="23">
        <f t="shared" si="63"/>
        <v>761694</v>
      </c>
      <c r="E176" s="23">
        <f t="shared" si="64"/>
        <v>795012</v>
      </c>
      <c r="F176" s="23">
        <f t="shared" si="65"/>
        <v>1269492</v>
      </c>
      <c r="G176" s="23">
        <f t="shared" si="66"/>
        <v>1325019</v>
      </c>
      <c r="H176" s="23">
        <f t="shared" si="67"/>
        <v>1523391</v>
      </c>
      <c r="I176" s="23">
        <f t="shared" si="68"/>
        <v>1590024</v>
      </c>
      <c r="J176" s="67"/>
      <c r="K176" s="62"/>
      <c r="L176" s="62"/>
      <c r="M176" s="23">
        <f t="shared" ref="M176:M184" si="81">(C176-B176)*J176</f>
        <v>0</v>
      </c>
      <c r="N176" s="22">
        <f t="shared" ref="N176:N184" si="82">(C176-B176)/B176</f>
        <v>4.3740455083877104E-2</v>
      </c>
      <c r="P176" s="125">
        <f t="shared" ref="P176:P184" si="83">ROUND($B176*(1+$B$1)/3,0)*3</f>
        <v>2098215</v>
      </c>
      <c r="Q176" s="124">
        <v>21816</v>
      </c>
    </row>
    <row r="177" spans="1:17" ht="15.75" x14ac:dyDescent="0.25">
      <c r="A177" s="15" t="s">
        <v>24</v>
      </c>
      <c r="B177" s="129">
        <v>2061660</v>
      </c>
      <c r="C177" s="16">
        <f t="shared" si="80"/>
        <v>2151510</v>
      </c>
      <c r="D177" s="23">
        <f t="shared" si="63"/>
        <v>773124</v>
      </c>
      <c r="E177" s="23">
        <f t="shared" si="64"/>
        <v>806817</v>
      </c>
      <c r="F177" s="23">
        <f t="shared" si="65"/>
        <v>1288539</v>
      </c>
      <c r="G177" s="23">
        <f t="shared" si="66"/>
        <v>1344693</v>
      </c>
      <c r="H177" s="23">
        <f t="shared" si="67"/>
        <v>1546245</v>
      </c>
      <c r="I177" s="23">
        <f t="shared" si="68"/>
        <v>1613634</v>
      </c>
      <c r="J177" s="67"/>
      <c r="K177" s="62"/>
      <c r="L177" s="62"/>
      <c r="M177" s="23">
        <f t="shared" si="81"/>
        <v>0</v>
      </c>
      <c r="N177" s="22">
        <f t="shared" si="82"/>
        <v>4.3581385873519396E-2</v>
      </c>
      <c r="P177" s="125">
        <f t="shared" si="83"/>
        <v>2129694</v>
      </c>
      <c r="Q177" s="124">
        <v>21816</v>
      </c>
    </row>
    <row r="178" spans="1:17" ht="15.75" x14ac:dyDescent="0.25">
      <c r="A178" s="15" t="s">
        <v>25</v>
      </c>
      <c r="B178" s="129">
        <v>2092587</v>
      </c>
      <c r="C178" s="16">
        <f t="shared" si="80"/>
        <v>2183457</v>
      </c>
      <c r="D178" s="23">
        <f t="shared" si="63"/>
        <v>784719</v>
      </c>
      <c r="E178" s="23">
        <f t="shared" si="64"/>
        <v>818796</v>
      </c>
      <c r="F178" s="23">
        <f t="shared" si="65"/>
        <v>1307868</v>
      </c>
      <c r="G178" s="23">
        <f t="shared" si="66"/>
        <v>1364661</v>
      </c>
      <c r="H178" s="23">
        <f t="shared" si="67"/>
        <v>1569441</v>
      </c>
      <c r="I178" s="23">
        <f t="shared" si="68"/>
        <v>1637592</v>
      </c>
      <c r="J178" s="67"/>
      <c r="K178" s="62"/>
      <c r="L178" s="62"/>
      <c r="M178" s="23">
        <f t="shared" si="81"/>
        <v>0</v>
      </c>
      <c r="N178" s="22">
        <f t="shared" si="82"/>
        <v>4.3424717825352066E-2</v>
      </c>
      <c r="P178" s="125">
        <f t="shared" si="83"/>
        <v>2161641</v>
      </c>
      <c r="Q178" s="124">
        <v>21816</v>
      </c>
    </row>
    <row r="179" spans="1:17" ht="15.75" x14ac:dyDescent="0.25">
      <c r="A179" s="15"/>
      <c r="B179" s="129">
        <v>2123976</v>
      </c>
      <c r="C179" s="16">
        <f t="shared" si="80"/>
        <v>2215884</v>
      </c>
      <c r="D179" s="23">
        <f t="shared" si="63"/>
        <v>796491</v>
      </c>
      <c r="E179" s="23">
        <f t="shared" si="64"/>
        <v>830958</v>
      </c>
      <c r="F179" s="23">
        <f t="shared" si="65"/>
        <v>1327485</v>
      </c>
      <c r="G179" s="23">
        <f t="shared" si="66"/>
        <v>1384929</v>
      </c>
      <c r="H179" s="23">
        <f t="shared" si="67"/>
        <v>1592982</v>
      </c>
      <c r="I179" s="23">
        <f t="shared" si="68"/>
        <v>1661913</v>
      </c>
      <c r="J179" s="67"/>
      <c r="K179" s="62"/>
      <c r="L179" s="62"/>
      <c r="M179" s="23">
        <f t="shared" si="81"/>
        <v>0</v>
      </c>
      <c r="N179" s="22">
        <f t="shared" si="82"/>
        <v>4.3271675386162556E-2</v>
      </c>
      <c r="P179" s="125">
        <f t="shared" si="83"/>
        <v>2194068</v>
      </c>
      <c r="Q179" s="124">
        <v>21816</v>
      </c>
    </row>
    <row r="180" spans="1:17" ht="15.75" x14ac:dyDescent="0.25">
      <c r="A180" s="15"/>
      <c r="B180" s="129">
        <v>2155836</v>
      </c>
      <c r="C180" s="16">
        <f t="shared" si="80"/>
        <v>2248794</v>
      </c>
      <c r="D180" s="23">
        <f t="shared" si="63"/>
        <v>808440</v>
      </c>
      <c r="E180" s="23">
        <f t="shared" si="64"/>
        <v>843297</v>
      </c>
      <c r="F180" s="23">
        <f t="shared" si="65"/>
        <v>1347399</v>
      </c>
      <c r="G180" s="23">
        <f t="shared" si="66"/>
        <v>1405497</v>
      </c>
      <c r="H180" s="23">
        <f t="shared" si="67"/>
        <v>1616877</v>
      </c>
      <c r="I180" s="23">
        <f t="shared" si="68"/>
        <v>1686597</v>
      </c>
      <c r="J180" s="67"/>
      <c r="K180" s="62"/>
      <c r="L180" s="62"/>
      <c r="M180" s="23">
        <f t="shared" si="81"/>
        <v>0</v>
      </c>
      <c r="N180" s="22">
        <f t="shared" si="82"/>
        <v>4.3119235414938797E-2</v>
      </c>
      <c r="P180" s="125">
        <f t="shared" si="83"/>
        <v>2226978</v>
      </c>
      <c r="Q180" s="124">
        <v>21816</v>
      </c>
    </row>
    <row r="181" spans="1:17" ht="15.75" x14ac:dyDescent="0.25">
      <c r="A181" s="15"/>
      <c r="B181" s="129">
        <v>2188176</v>
      </c>
      <c r="C181" s="16">
        <f t="shared" si="80"/>
        <v>2282202</v>
      </c>
      <c r="D181" s="23">
        <f t="shared" si="63"/>
        <v>820566</v>
      </c>
      <c r="E181" s="23">
        <f t="shared" si="64"/>
        <v>855825</v>
      </c>
      <c r="F181" s="23">
        <f t="shared" si="65"/>
        <v>1367610</v>
      </c>
      <c r="G181" s="23">
        <f t="shared" si="66"/>
        <v>1426377</v>
      </c>
      <c r="H181" s="23">
        <f t="shared" si="67"/>
        <v>1641132</v>
      </c>
      <c r="I181" s="23">
        <f t="shared" si="68"/>
        <v>1711653</v>
      </c>
      <c r="J181" s="67"/>
      <c r="K181" s="62"/>
      <c r="L181" s="62"/>
      <c r="M181" s="23">
        <f t="shared" si="81"/>
        <v>0</v>
      </c>
      <c r="N181" s="22">
        <f t="shared" si="82"/>
        <v>4.2970035317086014E-2</v>
      </c>
      <c r="P181" s="125">
        <f t="shared" si="83"/>
        <v>2260386</v>
      </c>
      <c r="Q181" s="124">
        <v>21816</v>
      </c>
    </row>
    <row r="182" spans="1:17" ht="15.75" x14ac:dyDescent="0.25">
      <c r="A182" s="15"/>
      <c r="B182" s="129">
        <v>2221005</v>
      </c>
      <c r="C182" s="16">
        <f t="shared" si="80"/>
        <v>2316114</v>
      </c>
      <c r="D182" s="23">
        <f t="shared" si="63"/>
        <v>832878</v>
      </c>
      <c r="E182" s="23">
        <f t="shared" si="64"/>
        <v>868542</v>
      </c>
      <c r="F182" s="23">
        <f t="shared" si="65"/>
        <v>1388127</v>
      </c>
      <c r="G182" s="23">
        <f t="shared" si="66"/>
        <v>1447572</v>
      </c>
      <c r="H182" s="23">
        <f t="shared" si="67"/>
        <v>1665753</v>
      </c>
      <c r="I182" s="23">
        <f t="shared" si="68"/>
        <v>1737087</v>
      </c>
      <c r="J182" s="67"/>
      <c r="K182" s="62"/>
      <c r="L182" s="62"/>
      <c r="M182" s="23">
        <f t="shared" si="81"/>
        <v>0</v>
      </c>
      <c r="N182" s="22">
        <f t="shared" si="82"/>
        <v>4.2822506027676663E-2</v>
      </c>
      <c r="P182" s="125">
        <f t="shared" si="83"/>
        <v>2294298</v>
      </c>
      <c r="Q182" s="124">
        <v>21816</v>
      </c>
    </row>
    <row r="183" spans="1:17" ht="15.75" x14ac:dyDescent="0.25">
      <c r="A183" s="15" t="s">
        <v>2</v>
      </c>
      <c r="B183" s="129">
        <v>2254323</v>
      </c>
      <c r="C183" s="16">
        <f t="shared" si="80"/>
        <v>2350533</v>
      </c>
      <c r="D183" s="23">
        <f t="shared" si="63"/>
        <v>845370</v>
      </c>
      <c r="E183" s="23">
        <f t="shared" si="64"/>
        <v>881451</v>
      </c>
      <c r="F183" s="23">
        <f t="shared" si="65"/>
        <v>1408953</v>
      </c>
      <c r="G183" s="23">
        <f t="shared" si="66"/>
        <v>1469082</v>
      </c>
      <c r="H183" s="23">
        <f t="shared" si="67"/>
        <v>1690743</v>
      </c>
      <c r="I183" s="23">
        <f t="shared" si="68"/>
        <v>1762899</v>
      </c>
      <c r="J183" s="67"/>
      <c r="K183" s="62"/>
      <c r="L183" s="62"/>
      <c r="M183" s="23">
        <f t="shared" si="81"/>
        <v>0</v>
      </c>
      <c r="N183" s="22">
        <f t="shared" si="82"/>
        <v>4.267800133343802E-2</v>
      </c>
      <c r="P183" s="125">
        <f t="shared" si="83"/>
        <v>2328717</v>
      </c>
      <c r="Q183" s="124">
        <v>21816</v>
      </c>
    </row>
    <row r="184" spans="1:17" ht="15.75" x14ac:dyDescent="0.25">
      <c r="A184" s="15"/>
      <c r="B184" s="129">
        <v>2288133</v>
      </c>
      <c r="C184" s="16">
        <f t="shared" si="80"/>
        <v>2385456</v>
      </c>
      <c r="D184" s="23">
        <f t="shared" si="63"/>
        <v>858051</v>
      </c>
      <c r="E184" s="23">
        <f t="shared" si="64"/>
        <v>894546</v>
      </c>
      <c r="F184" s="23">
        <f t="shared" si="65"/>
        <v>1430082</v>
      </c>
      <c r="G184" s="23">
        <f t="shared" si="66"/>
        <v>1490910</v>
      </c>
      <c r="H184" s="23">
        <f t="shared" si="67"/>
        <v>1716099</v>
      </c>
      <c r="I184" s="23">
        <f t="shared" si="68"/>
        <v>1789092</v>
      </c>
      <c r="J184" s="67">
        <v>1</v>
      </c>
      <c r="K184" s="62"/>
      <c r="L184" s="62"/>
      <c r="M184" s="23">
        <f t="shared" si="81"/>
        <v>97323</v>
      </c>
      <c r="N184" s="22">
        <f t="shared" si="82"/>
        <v>4.2533803760533152E-2</v>
      </c>
      <c r="P184" s="125">
        <f t="shared" si="83"/>
        <v>2363640</v>
      </c>
      <c r="Q184" s="124">
        <v>21816</v>
      </c>
    </row>
    <row r="185" spans="1:17" ht="18.75" thickBot="1" x14ac:dyDescent="0.3">
      <c r="B185" s="90"/>
      <c r="C185" s="14"/>
      <c r="D185" s="14"/>
      <c r="E185" s="14"/>
      <c r="F185" s="14"/>
      <c r="G185" s="14"/>
      <c r="H185" s="14"/>
      <c r="I185" s="14"/>
      <c r="J185" s="21"/>
      <c r="K185" s="21"/>
      <c r="L185" s="21"/>
      <c r="M185" s="21"/>
      <c r="N185" s="7"/>
    </row>
    <row r="186" spans="1:17" ht="16.5" thickBot="1" x14ac:dyDescent="0.3">
      <c r="B186" s="91"/>
      <c r="C186" s="21"/>
      <c r="D186" s="21"/>
      <c r="E186" s="21"/>
      <c r="F186" s="21"/>
      <c r="G186" s="21"/>
      <c r="H186" s="21"/>
      <c r="I186" s="21"/>
      <c r="J186" s="24">
        <f>SUM(J136:J184)</f>
        <v>180</v>
      </c>
      <c r="K186" s="63"/>
      <c r="L186" s="64"/>
      <c r="M186" s="24">
        <f>SUM(M136:M184)</f>
        <v>10978887</v>
      </c>
      <c r="N186" s="8"/>
    </row>
    <row r="187" spans="1:17" x14ac:dyDescent="0.2">
      <c r="B187" s="9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8"/>
    </row>
    <row r="188" spans="1:17" ht="18" x14ac:dyDescent="0.25">
      <c r="A188" s="75" t="s">
        <v>6</v>
      </c>
      <c r="B188" s="9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8"/>
    </row>
    <row r="189" spans="1:17" ht="13.5" thickBot="1" x14ac:dyDescent="0.25">
      <c r="B189" s="9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8"/>
    </row>
    <row r="190" spans="1:17" ht="13.15" customHeight="1" thickBot="1" x14ac:dyDescent="0.25">
      <c r="A190" s="133" t="s">
        <v>61</v>
      </c>
      <c r="B190" s="133" t="str">
        <f>B4</f>
        <v>Existing package on 31 March 2023</v>
      </c>
      <c r="C190" s="133" t="str">
        <f>C4</f>
        <v>Revised Full-time package wef 1 April 2023 (rounded)</v>
      </c>
      <c r="D190" s="133" t="s">
        <v>55</v>
      </c>
      <c r="E190" s="133" t="s">
        <v>54</v>
      </c>
      <c r="F190" s="133" t="s">
        <v>56</v>
      </c>
      <c r="G190" s="133" t="s">
        <v>57</v>
      </c>
      <c r="H190" s="133" t="s">
        <v>58</v>
      </c>
      <c r="I190" s="133" t="s">
        <v>59</v>
      </c>
      <c r="J190" s="136" t="s">
        <v>47</v>
      </c>
      <c r="K190" s="137"/>
      <c r="L190" s="138"/>
      <c r="M190" s="139" t="s">
        <v>1</v>
      </c>
      <c r="N190" s="133" t="s">
        <v>60</v>
      </c>
      <c r="P190" s="123" t="s">
        <v>82</v>
      </c>
      <c r="Q190" s="123" t="s">
        <v>83</v>
      </c>
    </row>
    <row r="191" spans="1:17" x14ac:dyDescent="0.2">
      <c r="A191" s="134"/>
      <c r="B191" s="134"/>
      <c r="C191" s="134"/>
      <c r="D191" s="134"/>
      <c r="E191" s="134"/>
      <c r="F191" s="134"/>
      <c r="G191" s="134"/>
      <c r="H191" s="134"/>
      <c r="I191" s="134"/>
      <c r="J191" s="142" t="s">
        <v>71</v>
      </c>
      <c r="K191" s="144" t="s">
        <v>48</v>
      </c>
      <c r="L191" s="146" t="s">
        <v>8</v>
      </c>
      <c r="M191" s="140"/>
      <c r="N191" s="134"/>
    </row>
    <row r="192" spans="1:17" ht="13.5" thickBot="1" x14ac:dyDescent="0.25">
      <c r="A192" s="135"/>
      <c r="B192" s="135"/>
      <c r="C192" s="135"/>
      <c r="D192" s="135"/>
      <c r="E192" s="135"/>
      <c r="F192" s="135"/>
      <c r="G192" s="135"/>
      <c r="H192" s="135"/>
      <c r="I192" s="135"/>
      <c r="J192" s="143"/>
      <c r="K192" s="145"/>
      <c r="L192" s="147"/>
      <c r="M192" s="141"/>
      <c r="N192" s="135"/>
    </row>
    <row r="193" spans="1:17" x14ac:dyDescent="0.2">
      <c r="A193" t="s">
        <v>2</v>
      </c>
      <c r="B193" s="9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</row>
    <row r="194" spans="1:17" ht="15.75" x14ac:dyDescent="0.25">
      <c r="A194" s="15" t="s">
        <v>9</v>
      </c>
      <c r="B194" s="129">
        <v>1085478</v>
      </c>
      <c r="C194" s="16">
        <f t="shared" ref="C194:C205" si="84">P194+Q194</f>
        <v>1141638</v>
      </c>
      <c r="D194" s="23">
        <f t="shared" ref="D194:D242" si="85">ROUND((B194/8*3)/3,0)*3</f>
        <v>407055</v>
      </c>
      <c r="E194" s="23">
        <f t="shared" ref="E194:E242" si="86">ROUND((C194/8*3)/3,0)*3</f>
        <v>428115</v>
      </c>
      <c r="F194" s="23">
        <f t="shared" ref="F194:F242" si="87">ROUND((B194/8*5)/3,0)*3</f>
        <v>678423</v>
      </c>
      <c r="G194" s="23">
        <f t="shared" ref="G194:G242" si="88">ROUND((C194/8*5)/3,0)*3</f>
        <v>713523</v>
      </c>
      <c r="H194" s="23">
        <f t="shared" ref="H194:H242" si="89">ROUND((B194/8*6)/3,0)*3</f>
        <v>814110</v>
      </c>
      <c r="I194" s="23">
        <f t="shared" ref="I194:I242" si="90">ROUND((C194/8*6)/3,0)*3</f>
        <v>856230</v>
      </c>
      <c r="J194" s="67">
        <v>82</v>
      </c>
      <c r="K194" s="62"/>
      <c r="L194" s="62"/>
      <c r="M194" s="23">
        <f t="shared" ref="M194:M205" si="91">(C194-B194)*J194</f>
        <v>4605120</v>
      </c>
      <c r="N194" s="22">
        <f t="shared" ref="N194:N205" si="92">(C194-B194)/B194</f>
        <v>5.1737575519724952E-2</v>
      </c>
      <c r="P194" s="125">
        <f t="shared" ref="P194:P205" si="93">ROUND($B194*(1+$B$1)/3,0)*3</f>
        <v>1121298</v>
      </c>
      <c r="Q194" s="124">
        <v>20340</v>
      </c>
    </row>
    <row r="195" spans="1:17" ht="15.75" x14ac:dyDescent="0.25">
      <c r="A195" s="15" t="s">
        <v>18</v>
      </c>
      <c r="B195" s="129">
        <v>1101765</v>
      </c>
      <c r="C195" s="16">
        <f t="shared" si="84"/>
        <v>1158462</v>
      </c>
      <c r="D195" s="23">
        <f t="shared" si="85"/>
        <v>413163</v>
      </c>
      <c r="E195" s="23">
        <f t="shared" si="86"/>
        <v>434424</v>
      </c>
      <c r="F195" s="23">
        <f t="shared" si="87"/>
        <v>688602</v>
      </c>
      <c r="G195" s="23">
        <f t="shared" si="88"/>
        <v>724038</v>
      </c>
      <c r="H195" s="23">
        <f t="shared" si="89"/>
        <v>826323</v>
      </c>
      <c r="I195" s="23">
        <f t="shared" si="90"/>
        <v>868848</v>
      </c>
      <c r="J195" s="67">
        <v>32</v>
      </c>
      <c r="K195" s="62"/>
      <c r="L195" s="62"/>
      <c r="M195" s="23">
        <f t="shared" si="91"/>
        <v>1814304</v>
      </c>
      <c r="N195" s="22">
        <f t="shared" si="92"/>
        <v>5.1460157111543753E-2</v>
      </c>
      <c r="P195" s="125">
        <f t="shared" si="93"/>
        <v>1138122</v>
      </c>
      <c r="Q195" s="124">
        <v>20340</v>
      </c>
    </row>
    <row r="196" spans="1:17" ht="15.75" x14ac:dyDescent="0.25">
      <c r="A196" s="15" t="s">
        <v>19</v>
      </c>
      <c r="B196" s="129">
        <v>1118292</v>
      </c>
      <c r="C196" s="16">
        <f t="shared" si="84"/>
        <v>1175535</v>
      </c>
      <c r="D196" s="23">
        <f t="shared" si="85"/>
        <v>419361</v>
      </c>
      <c r="E196" s="23">
        <f t="shared" si="86"/>
        <v>440826</v>
      </c>
      <c r="F196" s="23">
        <f t="shared" si="87"/>
        <v>698934</v>
      </c>
      <c r="G196" s="23">
        <f t="shared" si="88"/>
        <v>734709</v>
      </c>
      <c r="H196" s="23">
        <f t="shared" si="89"/>
        <v>838719</v>
      </c>
      <c r="I196" s="23">
        <f t="shared" si="90"/>
        <v>881652</v>
      </c>
      <c r="J196" s="67">
        <v>12</v>
      </c>
      <c r="K196" s="62"/>
      <c r="L196" s="62"/>
      <c r="M196" s="23">
        <f t="shared" si="91"/>
        <v>686916</v>
      </c>
      <c r="N196" s="22">
        <f t="shared" si="92"/>
        <v>5.1187882950070283E-2</v>
      </c>
      <c r="P196" s="125">
        <f t="shared" si="93"/>
        <v>1155195</v>
      </c>
      <c r="Q196" s="124">
        <v>20340</v>
      </c>
    </row>
    <row r="197" spans="1:17" ht="15.75" x14ac:dyDescent="0.25">
      <c r="A197" s="15"/>
      <c r="B197" s="129">
        <v>1135065</v>
      </c>
      <c r="C197" s="16">
        <f t="shared" si="84"/>
        <v>1192863</v>
      </c>
      <c r="D197" s="23">
        <f t="shared" si="85"/>
        <v>425649</v>
      </c>
      <c r="E197" s="23">
        <f t="shared" si="86"/>
        <v>447324</v>
      </c>
      <c r="F197" s="23">
        <f t="shared" si="87"/>
        <v>709416</v>
      </c>
      <c r="G197" s="23">
        <f t="shared" si="88"/>
        <v>745539</v>
      </c>
      <c r="H197" s="23">
        <f t="shared" si="89"/>
        <v>851298</v>
      </c>
      <c r="I197" s="23">
        <f t="shared" si="90"/>
        <v>894648</v>
      </c>
      <c r="J197" s="67">
        <v>11</v>
      </c>
      <c r="K197" s="62"/>
      <c r="L197" s="62"/>
      <c r="M197" s="23">
        <f t="shared" si="91"/>
        <v>635778</v>
      </c>
      <c r="N197" s="22">
        <f t="shared" si="92"/>
        <v>5.0920431869540511E-2</v>
      </c>
      <c r="P197" s="125">
        <f t="shared" si="93"/>
        <v>1172523</v>
      </c>
      <c r="Q197" s="124">
        <v>20340</v>
      </c>
    </row>
    <row r="198" spans="1:17" ht="15.75" x14ac:dyDescent="0.25">
      <c r="A198" s="15"/>
      <c r="B198" s="129">
        <v>1152096</v>
      </c>
      <c r="C198" s="16">
        <f t="shared" si="84"/>
        <v>1210455</v>
      </c>
      <c r="D198" s="23">
        <f t="shared" si="85"/>
        <v>432036</v>
      </c>
      <c r="E198" s="23">
        <f t="shared" si="86"/>
        <v>453921</v>
      </c>
      <c r="F198" s="23">
        <f t="shared" si="87"/>
        <v>720060</v>
      </c>
      <c r="G198" s="23">
        <f t="shared" si="88"/>
        <v>756534</v>
      </c>
      <c r="H198" s="23">
        <f t="shared" si="89"/>
        <v>864072</v>
      </c>
      <c r="I198" s="23">
        <f t="shared" si="90"/>
        <v>907842</v>
      </c>
      <c r="J198" s="67">
        <v>5</v>
      </c>
      <c r="K198" s="62"/>
      <c r="L198" s="62"/>
      <c r="M198" s="23">
        <f t="shared" si="91"/>
        <v>291795</v>
      </c>
      <c r="N198" s="22">
        <f t="shared" si="92"/>
        <v>5.0654632947254398E-2</v>
      </c>
      <c r="P198" s="125">
        <f t="shared" si="93"/>
        <v>1190115</v>
      </c>
      <c r="Q198" s="124">
        <v>20340</v>
      </c>
    </row>
    <row r="199" spans="1:17" ht="15.75" x14ac:dyDescent="0.25">
      <c r="A199" s="15"/>
      <c r="B199" s="129">
        <v>1169379</v>
      </c>
      <c r="C199" s="16">
        <f t="shared" si="84"/>
        <v>1228308</v>
      </c>
      <c r="D199" s="23">
        <f t="shared" si="85"/>
        <v>438516</v>
      </c>
      <c r="E199" s="23">
        <f t="shared" si="86"/>
        <v>460617</v>
      </c>
      <c r="F199" s="23">
        <f t="shared" si="87"/>
        <v>730863</v>
      </c>
      <c r="G199" s="23">
        <f t="shared" si="88"/>
        <v>767694</v>
      </c>
      <c r="H199" s="23">
        <f t="shared" si="89"/>
        <v>877035</v>
      </c>
      <c r="I199" s="23">
        <f t="shared" si="90"/>
        <v>921231</v>
      </c>
      <c r="J199" s="67">
        <v>2</v>
      </c>
      <c r="K199" s="62"/>
      <c r="L199" s="62"/>
      <c r="M199" s="23">
        <f t="shared" si="91"/>
        <v>117858</v>
      </c>
      <c r="N199" s="22">
        <f t="shared" si="92"/>
        <v>5.0393413940219553E-2</v>
      </c>
      <c r="P199" s="125">
        <f t="shared" si="93"/>
        <v>1207968</v>
      </c>
      <c r="Q199" s="124">
        <v>20340</v>
      </c>
    </row>
    <row r="200" spans="1:17" ht="15.75" x14ac:dyDescent="0.25">
      <c r="A200" s="15"/>
      <c r="B200" s="129">
        <v>1186908</v>
      </c>
      <c r="C200" s="16">
        <f t="shared" si="84"/>
        <v>1246416</v>
      </c>
      <c r="D200" s="23">
        <f t="shared" si="85"/>
        <v>445092</v>
      </c>
      <c r="E200" s="23">
        <f t="shared" si="86"/>
        <v>467406</v>
      </c>
      <c r="F200" s="23">
        <f t="shared" si="87"/>
        <v>741819</v>
      </c>
      <c r="G200" s="23">
        <f t="shared" si="88"/>
        <v>779010</v>
      </c>
      <c r="H200" s="23">
        <f t="shared" si="89"/>
        <v>890181</v>
      </c>
      <c r="I200" s="23">
        <f t="shared" si="90"/>
        <v>934812</v>
      </c>
      <c r="J200" s="67">
        <v>2</v>
      </c>
      <c r="K200" s="62"/>
      <c r="L200" s="62"/>
      <c r="M200" s="23">
        <f t="shared" si="91"/>
        <v>119016</v>
      </c>
      <c r="N200" s="22">
        <f t="shared" si="92"/>
        <v>5.0136994611208283E-2</v>
      </c>
      <c r="P200" s="125">
        <f t="shared" si="93"/>
        <v>1226076</v>
      </c>
      <c r="Q200" s="124">
        <v>20340</v>
      </c>
    </row>
    <row r="201" spans="1:17" ht="15.75" x14ac:dyDescent="0.25">
      <c r="A201" s="15" t="s">
        <v>2</v>
      </c>
      <c r="B201" s="129">
        <v>1204731</v>
      </c>
      <c r="C201" s="16">
        <f t="shared" si="84"/>
        <v>1264827</v>
      </c>
      <c r="D201" s="23">
        <f t="shared" si="85"/>
        <v>451773</v>
      </c>
      <c r="E201" s="23">
        <f t="shared" si="86"/>
        <v>474309</v>
      </c>
      <c r="F201" s="23">
        <f t="shared" si="87"/>
        <v>752958</v>
      </c>
      <c r="G201" s="23">
        <f t="shared" si="88"/>
        <v>790518</v>
      </c>
      <c r="H201" s="23">
        <f t="shared" si="89"/>
        <v>903549</v>
      </c>
      <c r="I201" s="23">
        <f t="shared" si="90"/>
        <v>948621</v>
      </c>
      <c r="J201" s="67">
        <v>6</v>
      </c>
      <c r="K201" s="62"/>
      <c r="L201" s="62"/>
      <c r="M201" s="23">
        <f t="shared" si="91"/>
        <v>360576</v>
      </c>
      <c r="N201" s="22">
        <f t="shared" si="92"/>
        <v>4.9883334951951928E-2</v>
      </c>
      <c r="P201" s="125">
        <f t="shared" si="93"/>
        <v>1244487</v>
      </c>
      <c r="Q201" s="124">
        <v>20340</v>
      </c>
    </row>
    <row r="202" spans="1:17" ht="15.75" x14ac:dyDescent="0.25">
      <c r="A202" s="15"/>
      <c r="B202" s="129">
        <v>1222791</v>
      </c>
      <c r="C202" s="16">
        <f t="shared" si="84"/>
        <v>1283484</v>
      </c>
      <c r="D202" s="23">
        <f t="shared" si="85"/>
        <v>458547</v>
      </c>
      <c r="E202" s="23">
        <f t="shared" si="86"/>
        <v>481308</v>
      </c>
      <c r="F202" s="23">
        <f t="shared" si="87"/>
        <v>764244</v>
      </c>
      <c r="G202" s="23">
        <f t="shared" si="88"/>
        <v>802179</v>
      </c>
      <c r="H202" s="23">
        <f t="shared" si="89"/>
        <v>917094</v>
      </c>
      <c r="I202" s="23">
        <f t="shared" si="90"/>
        <v>962613</v>
      </c>
      <c r="J202" s="67">
        <v>2</v>
      </c>
      <c r="K202" s="62"/>
      <c r="L202" s="62"/>
      <c r="M202" s="23">
        <f t="shared" si="91"/>
        <v>121386</v>
      </c>
      <c r="N202" s="22">
        <f t="shared" si="92"/>
        <v>4.9634810854839465E-2</v>
      </c>
      <c r="P202" s="125">
        <f t="shared" si="93"/>
        <v>1263144</v>
      </c>
      <c r="Q202" s="124">
        <v>20340</v>
      </c>
    </row>
    <row r="203" spans="1:17" ht="15.75" x14ac:dyDescent="0.25">
      <c r="A203" s="15"/>
      <c r="B203" s="129">
        <v>1241133</v>
      </c>
      <c r="C203" s="16">
        <f t="shared" si="84"/>
        <v>1302429</v>
      </c>
      <c r="D203" s="23">
        <f t="shared" si="85"/>
        <v>465426</v>
      </c>
      <c r="E203" s="23">
        <f t="shared" si="86"/>
        <v>488412</v>
      </c>
      <c r="F203" s="23">
        <f t="shared" si="87"/>
        <v>775707</v>
      </c>
      <c r="G203" s="23">
        <f t="shared" si="88"/>
        <v>814017</v>
      </c>
      <c r="H203" s="23">
        <f t="shared" si="89"/>
        <v>930849</v>
      </c>
      <c r="I203" s="23">
        <f t="shared" si="90"/>
        <v>976821</v>
      </c>
      <c r="J203" s="67">
        <v>6</v>
      </c>
      <c r="K203" s="62"/>
      <c r="L203" s="62"/>
      <c r="M203" s="23">
        <f t="shared" si="91"/>
        <v>367776</v>
      </c>
      <c r="N203" s="22">
        <f t="shared" si="92"/>
        <v>4.9387132563552816E-2</v>
      </c>
      <c r="P203" s="125">
        <f t="shared" si="93"/>
        <v>1282089</v>
      </c>
      <c r="Q203" s="124">
        <v>20340</v>
      </c>
    </row>
    <row r="204" spans="1:17" ht="15.75" x14ac:dyDescent="0.25">
      <c r="A204" s="15"/>
      <c r="B204" s="129">
        <v>1259748</v>
      </c>
      <c r="C204" s="16">
        <f t="shared" si="84"/>
        <v>1321659</v>
      </c>
      <c r="D204" s="23">
        <f t="shared" si="85"/>
        <v>472407</v>
      </c>
      <c r="E204" s="23">
        <f t="shared" si="86"/>
        <v>495621</v>
      </c>
      <c r="F204" s="23">
        <f t="shared" si="87"/>
        <v>787344</v>
      </c>
      <c r="G204" s="23">
        <f t="shared" si="88"/>
        <v>826038</v>
      </c>
      <c r="H204" s="23">
        <f t="shared" si="89"/>
        <v>944811</v>
      </c>
      <c r="I204" s="23">
        <f t="shared" si="90"/>
        <v>991245</v>
      </c>
      <c r="J204" s="67">
        <v>0</v>
      </c>
      <c r="K204" s="62"/>
      <c r="L204" s="62"/>
      <c r="M204" s="23">
        <f t="shared" si="91"/>
        <v>0</v>
      </c>
      <c r="N204" s="22">
        <f t="shared" si="92"/>
        <v>4.9145543394393164E-2</v>
      </c>
      <c r="P204" s="125">
        <f t="shared" si="93"/>
        <v>1301319</v>
      </c>
      <c r="Q204" s="124">
        <v>20340</v>
      </c>
    </row>
    <row r="205" spans="1:17" ht="16.5" thickBot="1" x14ac:dyDescent="0.3">
      <c r="A205" s="15"/>
      <c r="B205" s="129">
        <v>1278642</v>
      </c>
      <c r="C205" s="16">
        <f t="shared" si="84"/>
        <v>1341177</v>
      </c>
      <c r="D205" s="23">
        <f t="shared" si="85"/>
        <v>479490</v>
      </c>
      <c r="E205" s="23">
        <f t="shared" si="86"/>
        <v>502941</v>
      </c>
      <c r="F205" s="23">
        <f t="shared" si="87"/>
        <v>799152</v>
      </c>
      <c r="G205" s="23">
        <f t="shared" si="88"/>
        <v>838236</v>
      </c>
      <c r="H205" s="23">
        <f t="shared" si="89"/>
        <v>958983</v>
      </c>
      <c r="I205" s="23">
        <f t="shared" si="90"/>
        <v>1005882</v>
      </c>
      <c r="J205" s="67">
        <v>0</v>
      </c>
      <c r="K205" s="62"/>
      <c r="L205" s="62"/>
      <c r="M205" s="23">
        <f t="shared" si="91"/>
        <v>0</v>
      </c>
      <c r="N205" s="22">
        <f t="shared" si="92"/>
        <v>4.8907356398428956E-2</v>
      </c>
      <c r="P205" s="125">
        <f t="shared" si="93"/>
        <v>1320837</v>
      </c>
      <c r="Q205" s="124">
        <v>20340</v>
      </c>
    </row>
    <row r="206" spans="1:17" ht="16.5" thickBot="1" x14ac:dyDescent="0.3">
      <c r="A206" s="15"/>
      <c r="B206" s="121" t="s">
        <v>81</v>
      </c>
      <c r="C206" s="120">
        <f>(C208-C205)/C205</f>
        <v>4.5027613804889286E-3</v>
      </c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2"/>
    </row>
    <row r="207" spans="1:17" ht="15.75" x14ac:dyDescent="0.25">
      <c r="A207" s="15"/>
      <c r="B207" s="88"/>
      <c r="C207" s="16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2"/>
    </row>
    <row r="208" spans="1:17" ht="15.75" x14ac:dyDescent="0.25">
      <c r="A208" s="15" t="s">
        <v>10</v>
      </c>
      <c r="B208" s="129">
        <v>1284489</v>
      </c>
      <c r="C208" s="16">
        <f t="shared" ref="C208:C220" si="94">P208+Q208</f>
        <v>1347216</v>
      </c>
      <c r="D208" s="23">
        <f t="shared" si="85"/>
        <v>481683</v>
      </c>
      <c r="E208" s="23">
        <f t="shared" si="86"/>
        <v>505206</v>
      </c>
      <c r="F208" s="23">
        <f t="shared" si="87"/>
        <v>802806</v>
      </c>
      <c r="G208" s="23">
        <f t="shared" si="88"/>
        <v>842010</v>
      </c>
      <c r="H208" s="23">
        <f t="shared" si="89"/>
        <v>963366</v>
      </c>
      <c r="I208" s="23">
        <f t="shared" si="90"/>
        <v>1010412</v>
      </c>
      <c r="J208" s="67">
        <v>20</v>
      </c>
      <c r="K208" s="62"/>
      <c r="L208" s="62"/>
      <c r="M208" s="23">
        <f t="shared" ref="M208:M220" si="95">(C208-B208)*J208</f>
        <v>1254540</v>
      </c>
      <c r="N208" s="22">
        <f t="shared" ref="N208:N220" si="96">(C208-B208)/B208</f>
        <v>4.8834205664665092E-2</v>
      </c>
      <c r="P208" s="125">
        <f t="shared" ref="P208:P220" si="97">ROUND($B208*(1+$B$1)/3,0)*3</f>
        <v>1326876</v>
      </c>
      <c r="Q208" s="124">
        <v>20340</v>
      </c>
    </row>
    <row r="209" spans="1:17" ht="15.75" x14ac:dyDescent="0.25">
      <c r="A209" s="15" t="s">
        <v>20</v>
      </c>
      <c r="B209" s="129">
        <v>1303749</v>
      </c>
      <c r="C209" s="16">
        <f t="shared" si="94"/>
        <v>1367112</v>
      </c>
      <c r="D209" s="23">
        <f t="shared" si="85"/>
        <v>488907</v>
      </c>
      <c r="E209" s="23">
        <f t="shared" si="86"/>
        <v>512667</v>
      </c>
      <c r="F209" s="23">
        <f t="shared" si="87"/>
        <v>814842</v>
      </c>
      <c r="G209" s="23">
        <f t="shared" si="88"/>
        <v>854445</v>
      </c>
      <c r="H209" s="23">
        <f t="shared" si="89"/>
        <v>977811</v>
      </c>
      <c r="I209" s="23">
        <f t="shared" si="90"/>
        <v>1025334</v>
      </c>
      <c r="J209" s="67">
        <v>5</v>
      </c>
      <c r="K209" s="62"/>
      <c r="L209" s="62"/>
      <c r="M209" s="23">
        <f t="shared" si="95"/>
        <v>316815</v>
      </c>
      <c r="N209" s="22">
        <f t="shared" si="96"/>
        <v>4.8600612541217676E-2</v>
      </c>
      <c r="P209" s="125">
        <f t="shared" si="97"/>
        <v>1346772</v>
      </c>
      <c r="Q209" s="124">
        <v>20340</v>
      </c>
    </row>
    <row r="210" spans="1:17" ht="15.75" x14ac:dyDescent="0.25">
      <c r="A210" s="15" t="s">
        <v>21</v>
      </c>
      <c r="B210" s="129">
        <v>1323318</v>
      </c>
      <c r="C210" s="16">
        <f t="shared" si="94"/>
        <v>1387326</v>
      </c>
      <c r="D210" s="23">
        <f t="shared" si="85"/>
        <v>496245</v>
      </c>
      <c r="E210" s="23">
        <f t="shared" si="86"/>
        <v>520248</v>
      </c>
      <c r="F210" s="23">
        <f t="shared" si="87"/>
        <v>827073</v>
      </c>
      <c r="G210" s="23">
        <f t="shared" si="88"/>
        <v>867078</v>
      </c>
      <c r="H210" s="23">
        <f t="shared" si="89"/>
        <v>992490</v>
      </c>
      <c r="I210" s="23">
        <f t="shared" si="90"/>
        <v>1040496</v>
      </c>
      <c r="J210" s="67">
        <v>6</v>
      </c>
      <c r="K210" s="62"/>
      <c r="L210" s="62"/>
      <c r="M210" s="23">
        <f t="shared" si="95"/>
        <v>384048</v>
      </c>
      <c r="N210" s="22">
        <f t="shared" si="96"/>
        <v>4.8369326193704008E-2</v>
      </c>
      <c r="P210" s="125">
        <f t="shared" si="97"/>
        <v>1366986</v>
      </c>
      <c r="Q210" s="124">
        <v>20340</v>
      </c>
    </row>
    <row r="211" spans="1:17" ht="15.75" x14ac:dyDescent="0.25">
      <c r="A211" s="15" t="s">
        <v>2</v>
      </c>
      <c r="B211" s="129">
        <v>1343169</v>
      </c>
      <c r="C211" s="16">
        <f t="shared" si="94"/>
        <v>1407834</v>
      </c>
      <c r="D211" s="23">
        <f t="shared" si="85"/>
        <v>503688</v>
      </c>
      <c r="E211" s="23">
        <f t="shared" si="86"/>
        <v>527937</v>
      </c>
      <c r="F211" s="23">
        <f t="shared" si="87"/>
        <v>839481</v>
      </c>
      <c r="G211" s="23">
        <f t="shared" si="88"/>
        <v>879897</v>
      </c>
      <c r="H211" s="23">
        <f t="shared" si="89"/>
        <v>1007376</v>
      </c>
      <c r="I211" s="23">
        <f t="shared" si="90"/>
        <v>1055877</v>
      </c>
      <c r="J211" s="67">
        <v>2</v>
      </c>
      <c r="K211" s="62"/>
      <c r="L211" s="62"/>
      <c r="M211" s="23">
        <f t="shared" si="95"/>
        <v>129330</v>
      </c>
      <c r="N211" s="22">
        <f t="shared" si="96"/>
        <v>4.8143606649647216E-2</v>
      </c>
      <c r="P211" s="125">
        <f t="shared" si="97"/>
        <v>1387494</v>
      </c>
      <c r="Q211" s="124">
        <v>20340</v>
      </c>
    </row>
    <row r="212" spans="1:17" ht="15.75" x14ac:dyDescent="0.25">
      <c r="A212" s="15"/>
      <c r="B212" s="129">
        <v>1363320</v>
      </c>
      <c r="C212" s="16">
        <f t="shared" si="94"/>
        <v>1428651</v>
      </c>
      <c r="D212" s="23">
        <f t="shared" si="85"/>
        <v>511245</v>
      </c>
      <c r="E212" s="23">
        <f t="shared" si="86"/>
        <v>535743</v>
      </c>
      <c r="F212" s="23">
        <f t="shared" si="87"/>
        <v>852075</v>
      </c>
      <c r="G212" s="23">
        <f t="shared" si="88"/>
        <v>892908</v>
      </c>
      <c r="H212" s="23">
        <f t="shared" si="89"/>
        <v>1022490</v>
      </c>
      <c r="I212" s="23">
        <f t="shared" si="90"/>
        <v>1071489</v>
      </c>
      <c r="J212" s="67">
        <v>0</v>
      </c>
      <c r="K212" s="62"/>
      <c r="L212" s="62"/>
      <c r="M212" s="23">
        <f t="shared" si="95"/>
        <v>0</v>
      </c>
      <c r="N212" s="22">
        <f t="shared" si="96"/>
        <v>4.7920517560073934E-2</v>
      </c>
      <c r="P212" s="125">
        <f t="shared" si="97"/>
        <v>1408311</v>
      </c>
      <c r="Q212" s="124">
        <v>20340</v>
      </c>
    </row>
    <row r="213" spans="1:17" ht="15.75" x14ac:dyDescent="0.25">
      <c r="A213" s="15"/>
      <c r="B213" s="129">
        <v>1383774</v>
      </c>
      <c r="C213" s="16">
        <f t="shared" si="94"/>
        <v>1449780</v>
      </c>
      <c r="D213" s="23">
        <f t="shared" si="85"/>
        <v>518916</v>
      </c>
      <c r="E213" s="23">
        <f t="shared" si="86"/>
        <v>543669</v>
      </c>
      <c r="F213" s="23">
        <f t="shared" si="87"/>
        <v>864858</v>
      </c>
      <c r="G213" s="23">
        <f t="shared" si="88"/>
        <v>906114</v>
      </c>
      <c r="H213" s="23">
        <f t="shared" si="89"/>
        <v>1037832</v>
      </c>
      <c r="I213" s="23">
        <f t="shared" si="90"/>
        <v>1087335</v>
      </c>
      <c r="J213" s="67">
        <v>1</v>
      </c>
      <c r="K213" s="62"/>
      <c r="L213" s="62"/>
      <c r="M213" s="23">
        <f t="shared" si="95"/>
        <v>66006</v>
      </c>
      <c r="N213" s="22">
        <f t="shared" si="96"/>
        <v>4.7699985691305083E-2</v>
      </c>
      <c r="P213" s="125">
        <f t="shared" si="97"/>
        <v>1429440</v>
      </c>
      <c r="Q213" s="124">
        <v>20340</v>
      </c>
    </row>
    <row r="214" spans="1:17" ht="15.75" x14ac:dyDescent="0.25">
      <c r="A214" s="15"/>
      <c r="B214" s="129">
        <v>1404525</v>
      </c>
      <c r="C214" s="16">
        <f t="shared" si="94"/>
        <v>1471215</v>
      </c>
      <c r="D214" s="23">
        <f t="shared" si="85"/>
        <v>526698</v>
      </c>
      <c r="E214" s="23">
        <f t="shared" si="86"/>
        <v>551706</v>
      </c>
      <c r="F214" s="23">
        <f t="shared" si="87"/>
        <v>877827</v>
      </c>
      <c r="G214" s="23">
        <f t="shared" si="88"/>
        <v>919509</v>
      </c>
      <c r="H214" s="23">
        <f t="shared" si="89"/>
        <v>1053393</v>
      </c>
      <c r="I214" s="23">
        <f t="shared" si="90"/>
        <v>1103412</v>
      </c>
      <c r="J214" s="67">
        <v>0</v>
      </c>
      <c r="K214" s="62"/>
      <c r="L214" s="62"/>
      <c r="M214" s="23">
        <f t="shared" si="95"/>
        <v>0</v>
      </c>
      <c r="N214" s="22">
        <f t="shared" si="96"/>
        <v>4.7482244887061459E-2</v>
      </c>
      <c r="P214" s="125">
        <f t="shared" si="97"/>
        <v>1450875</v>
      </c>
      <c r="Q214" s="124">
        <v>20340</v>
      </c>
    </row>
    <row r="215" spans="1:17" ht="15.75" x14ac:dyDescent="0.25">
      <c r="A215" s="15"/>
      <c r="B215" s="129">
        <v>1425594</v>
      </c>
      <c r="C215" s="16">
        <f t="shared" si="94"/>
        <v>1492980</v>
      </c>
      <c r="D215" s="23">
        <f t="shared" si="85"/>
        <v>534597</v>
      </c>
      <c r="E215" s="23">
        <f t="shared" si="86"/>
        <v>559869</v>
      </c>
      <c r="F215" s="23">
        <f t="shared" si="87"/>
        <v>890997</v>
      </c>
      <c r="G215" s="23">
        <f t="shared" si="88"/>
        <v>933114</v>
      </c>
      <c r="H215" s="23">
        <f t="shared" si="89"/>
        <v>1069197</v>
      </c>
      <c r="I215" s="23">
        <f t="shared" si="90"/>
        <v>1119735</v>
      </c>
      <c r="J215" s="67">
        <v>1</v>
      </c>
      <c r="K215" s="62"/>
      <c r="L215" s="62"/>
      <c r="M215" s="23">
        <f t="shared" si="95"/>
        <v>67386</v>
      </c>
      <c r="N215" s="22">
        <f t="shared" si="96"/>
        <v>4.7268717460932072E-2</v>
      </c>
      <c r="P215" s="125">
        <f t="shared" si="97"/>
        <v>1472640</v>
      </c>
      <c r="Q215" s="124">
        <v>20340</v>
      </c>
    </row>
    <row r="216" spans="1:17" ht="15.75" x14ac:dyDescent="0.25">
      <c r="A216" s="15"/>
      <c r="B216" s="129">
        <v>1446981</v>
      </c>
      <c r="C216" s="16">
        <f t="shared" si="94"/>
        <v>1515072</v>
      </c>
      <c r="D216" s="23">
        <f t="shared" si="85"/>
        <v>542619</v>
      </c>
      <c r="E216" s="23">
        <f t="shared" si="86"/>
        <v>568152</v>
      </c>
      <c r="F216" s="23">
        <f t="shared" si="87"/>
        <v>904362</v>
      </c>
      <c r="G216" s="23">
        <f t="shared" si="88"/>
        <v>946920</v>
      </c>
      <c r="H216" s="23">
        <f t="shared" si="89"/>
        <v>1085235</v>
      </c>
      <c r="I216" s="23">
        <f t="shared" si="90"/>
        <v>1136304</v>
      </c>
      <c r="J216" s="67">
        <v>4</v>
      </c>
      <c r="K216" s="62"/>
      <c r="L216" s="62"/>
      <c r="M216" s="23">
        <f t="shared" si="95"/>
        <v>272364</v>
      </c>
      <c r="N216" s="22">
        <f t="shared" si="96"/>
        <v>4.7057286861403154E-2</v>
      </c>
      <c r="P216" s="125">
        <f t="shared" si="97"/>
        <v>1494732</v>
      </c>
      <c r="Q216" s="124">
        <v>20340</v>
      </c>
    </row>
    <row r="217" spans="1:17" ht="15.75" x14ac:dyDescent="0.25">
      <c r="A217" s="15"/>
      <c r="B217" s="129">
        <v>1468683</v>
      </c>
      <c r="C217" s="16">
        <f t="shared" si="94"/>
        <v>1537491</v>
      </c>
      <c r="D217" s="23">
        <f t="shared" si="85"/>
        <v>550755</v>
      </c>
      <c r="E217" s="23">
        <f t="shared" si="86"/>
        <v>576558</v>
      </c>
      <c r="F217" s="23">
        <f t="shared" si="87"/>
        <v>917928</v>
      </c>
      <c r="G217" s="23">
        <f t="shared" si="88"/>
        <v>960933</v>
      </c>
      <c r="H217" s="23">
        <f t="shared" si="89"/>
        <v>1101513</v>
      </c>
      <c r="I217" s="23">
        <f t="shared" si="90"/>
        <v>1153119</v>
      </c>
      <c r="J217" s="67">
        <v>0</v>
      </c>
      <c r="K217" s="62"/>
      <c r="L217" s="62"/>
      <c r="M217" s="23">
        <f t="shared" si="95"/>
        <v>0</v>
      </c>
      <c r="N217" s="22">
        <f t="shared" si="96"/>
        <v>4.6850137163703807E-2</v>
      </c>
      <c r="P217" s="125">
        <f t="shared" si="97"/>
        <v>1517151</v>
      </c>
      <c r="Q217" s="124">
        <v>20340</v>
      </c>
    </row>
    <row r="218" spans="1:17" ht="15.75" x14ac:dyDescent="0.25">
      <c r="A218" s="15"/>
      <c r="B218" s="129">
        <v>1490721</v>
      </c>
      <c r="C218" s="16">
        <f t="shared" si="94"/>
        <v>1560255</v>
      </c>
      <c r="D218" s="23">
        <f t="shared" si="85"/>
        <v>559020</v>
      </c>
      <c r="E218" s="23">
        <f t="shared" si="86"/>
        <v>585096</v>
      </c>
      <c r="F218" s="23">
        <f t="shared" si="87"/>
        <v>931701</v>
      </c>
      <c r="G218" s="23">
        <f t="shared" si="88"/>
        <v>975159</v>
      </c>
      <c r="H218" s="23">
        <f t="shared" si="89"/>
        <v>1118040</v>
      </c>
      <c r="I218" s="23">
        <f t="shared" si="90"/>
        <v>1170192</v>
      </c>
      <c r="J218" s="67">
        <v>1</v>
      </c>
      <c r="K218" s="62"/>
      <c r="L218" s="62"/>
      <c r="M218" s="23">
        <f t="shared" si="95"/>
        <v>69534</v>
      </c>
      <c r="N218" s="22">
        <f t="shared" si="96"/>
        <v>4.6644543143888093E-2</v>
      </c>
      <c r="P218" s="125">
        <f t="shared" si="97"/>
        <v>1539915</v>
      </c>
      <c r="Q218" s="124">
        <v>20340</v>
      </c>
    </row>
    <row r="219" spans="1:17" ht="15.75" x14ac:dyDescent="0.25">
      <c r="A219" s="15"/>
      <c r="B219" s="129">
        <v>1513074</v>
      </c>
      <c r="C219" s="16">
        <f t="shared" si="94"/>
        <v>1583346</v>
      </c>
      <c r="D219" s="23">
        <f t="shared" si="85"/>
        <v>567402</v>
      </c>
      <c r="E219" s="23">
        <f t="shared" si="86"/>
        <v>593754</v>
      </c>
      <c r="F219" s="23">
        <f t="shared" si="87"/>
        <v>945672</v>
      </c>
      <c r="G219" s="23">
        <f t="shared" si="88"/>
        <v>989592</v>
      </c>
      <c r="H219" s="23">
        <f t="shared" si="89"/>
        <v>1134807</v>
      </c>
      <c r="I219" s="23">
        <f t="shared" si="90"/>
        <v>1187511</v>
      </c>
      <c r="J219" s="67">
        <v>0</v>
      </c>
      <c r="K219" s="62"/>
      <c r="L219" s="62"/>
      <c r="M219" s="23">
        <f t="shared" si="95"/>
        <v>0</v>
      </c>
      <c r="N219" s="22">
        <f t="shared" si="96"/>
        <v>4.6443201059564836E-2</v>
      </c>
      <c r="P219" s="125">
        <f t="shared" si="97"/>
        <v>1563006</v>
      </c>
      <c r="Q219" s="124">
        <v>20340</v>
      </c>
    </row>
    <row r="220" spans="1:17" ht="16.5" thickBot="1" x14ac:dyDescent="0.3">
      <c r="A220" s="15"/>
      <c r="B220" s="129">
        <v>1535775</v>
      </c>
      <c r="C220" s="16">
        <f t="shared" si="94"/>
        <v>1606797</v>
      </c>
      <c r="D220" s="23">
        <f t="shared" si="85"/>
        <v>575916</v>
      </c>
      <c r="E220" s="23">
        <f t="shared" si="86"/>
        <v>602550</v>
      </c>
      <c r="F220" s="23">
        <f t="shared" si="87"/>
        <v>959859</v>
      </c>
      <c r="G220" s="23">
        <f t="shared" si="88"/>
        <v>1004247</v>
      </c>
      <c r="H220" s="23">
        <f t="shared" si="89"/>
        <v>1151832</v>
      </c>
      <c r="I220" s="23">
        <f t="shared" si="90"/>
        <v>1205097</v>
      </c>
      <c r="J220" s="67">
        <v>0</v>
      </c>
      <c r="K220" s="62"/>
      <c r="L220" s="62"/>
      <c r="M220" s="23">
        <f t="shared" si="95"/>
        <v>0</v>
      </c>
      <c r="N220" s="22">
        <f t="shared" si="96"/>
        <v>4.6245055428041214E-2</v>
      </c>
      <c r="P220" s="125">
        <f t="shared" si="97"/>
        <v>1586457</v>
      </c>
      <c r="Q220" s="124">
        <v>20340</v>
      </c>
    </row>
    <row r="221" spans="1:17" ht="16.5" thickBot="1" x14ac:dyDescent="0.3">
      <c r="A221" s="15"/>
      <c r="B221" s="121" t="s">
        <v>81</v>
      </c>
      <c r="C221" s="120">
        <f>(C223-C220)/C220</f>
        <v>1.6915640245780891E-2</v>
      </c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2"/>
    </row>
    <row r="222" spans="1:17" ht="15.75" x14ac:dyDescent="0.25">
      <c r="A222" s="15"/>
      <c r="B222" s="88"/>
      <c r="C222" s="16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2"/>
    </row>
    <row r="223" spans="1:17" ht="15.75" x14ac:dyDescent="0.25">
      <c r="A223" s="15" t="s">
        <v>11</v>
      </c>
      <c r="B223" s="129">
        <v>1562088</v>
      </c>
      <c r="C223" s="16">
        <f t="shared" ref="C223:C231" si="98">P223+Q223</f>
        <v>1633977</v>
      </c>
      <c r="D223" s="23">
        <f t="shared" si="85"/>
        <v>585783</v>
      </c>
      <c r="E223" s="23">
        <f t="shared" si="86"/>
        <v>612741</v>
      </c>
      <c r="F223" s="23">
        <f t="shared" si="87"/>
        <v>976305</v>
      </c>
      <c r="G223" s="23">
        <f t="shared" si="88"/>
        <v>1021236</v>
      </c>
      <c r="H223" s="23">
        <f t="shared" si="89"/>
        <v>1171566</v>
      </c>
      <c r="I223" s="23">
        <f t="shared" si="90"/>
        <v>1225482</v>
      </c>
      <c r="J223" s="67">
        <v>4</v>
      </c>
      <c r="K223" s="62"/>
      <c r="L223" s="62"/>
      <c r="M223" s="23">
        <f t="shared" ref="M223:M231" si="99">(C223-B223)*J223</f>
        <v>287556</v>
      </c>
      <c r="N223" s="22">
        <f t="shared" ref="N223:N231" si="100">(C223-B223)/B223</f>
        <v>4.6021094842288016E-2</v>
      </c>
      <c r="P223" s="125">
        <f t="shared" ref="P223:P231" si="101">ROUND($B223*(1+$B$1)/3,0)*3</f>
        <v>1613637</v>
      </c>
      <c r="Q223" s="124">
        <v>20340</v>
      </c>
    </row>
    <row r="224" spans="1:17" ht="15.75" x14ac:dyDescent="0.25">
      <c r="A224" s="15" t="s">
        <v>22</v>
      </c>
      <c r="B224" s="129">
        <v>1585518</v>
      </c>
      <c r="C224" s="16">
        <f t="shared" si="98"/>
        <v>1658181</v>
      </c>
      <c r="D224" s="23">
        <f t="shared" si="85"/>
        <v>594570</v>
      </c>
      <c r="E224" s="23">
        <f t="shared" si="86"/>
        <v>621819</v>
      </c>
      <c r="F224" s="23">
        <f t="shared" si="87"/>
        <v>990948</v>
      </c>
      <c r="G224" s="23">
        <f t="shared" si="88"/>
        <v>1036362</v>
      </c>
      <c r="H224" s="23">
        <f t="shared" si="89"/>
        <v>1189140</v>
      </c>
      <c r="I224" s="23">
        <f t="shared" si="90"/>
        <v>1243635</v>
      </c>
      <c r="J224" s="67">
        <v>2</v>
      </c>
      <c r="K224" s="62"/>
      <c r="L224" s="62"/>
      <c r="M224" s="23">
        <f t="shared" si="99"/>
        <v>145326</v>
      </c>
      <c r="N224" s="22">
        <f t="shared" si="100"/>
        <v>4.5829186423616761E-2</v>
      </c>
      <c r="P224" s="125">
        <f t="shared" si="101"/>
        <v>1637841</v>
      </c>
      <c r="Q224" s="124">
        <v>20340</v>
      </c>
    </row>
    <row r="225" spans="1:17" ht="15.75" x14ac:dyDescent="0.25">
      <c r="A225" s="15" t="s">
        <v>23</v>
      </c>
      <c r="B225" s="129">
        <v>1609299</v>
      </c>
      <c r="C225" s="16">
        <f t="shared" si="98"/>
        <v>1682745</v>
      </c>
      <c r="D225" s="23">
        <f t="shared" si="85"/>
        <v>603486</v>
      </c>
      <c r="E225" s="23">
        <f t="shared" si="86"/>
        <v>631029</v>
      </c>
      <c r="F225" s="23">
        <f t="shared" si="87"/>
        <v>1005813</v>
      </c>
      <c r="G225" s="23">
        <f t="shared" si="88"/>
        <v>1051716</v>
      </c>
      <c r="H225" s="23">
        <f t="shared" si="89"/>
        <v>1206975</v>
      </c>
      <c r="I225" s="23">
        <f t="shared" si="90"/>
        <v>1262058</v>
      </c>
      <c r="J225" s="67">
        <v>1</v>
      </c>
      <c r="K225" s="62"/>
      <c r="L225" s="62"/>
      <c r="M225" s="23">
        <f t="shared" si="99"/>
        <v>73446</v>
      </c>
      <c r="N225" s="22">
        <f t="shared" si="100"/>
        <v>4.563850471540714E-2</v>
      </c>
      <c r="P225" s="125">
        <f t="shared" si="101"/>
        <v>1662405</v>
      </c>
      <c r="Q225" s="124">
        <v>20340</v>
      </c>
    </row>
    <row r="226" spans="1:17" ht="15.75" x14ac:dyDescent="0.25">
      <c r="A226" s="15"/>
      <c r="B226" s="129">
        <v>1633455</v>
      </c>
      <c r="C226" s="16">
        <f t="shared" si="98"/>
        <v>1707699</v>
      </c>
      <c r="D226" s="23">
        <f t="shared" si="85"/>
        <v>612546</v>
      </c>
      <c r="E226" s="23">
        <f t="shared" si="86"/>
        <v>640386</v>
      </c>
      <c r="F226" s="23">
        <f t="shared" si="87"/>
        <v>1020909</v>
      </c>
      <c r="G226" s="23">
        <f t="shared" si="88"/>
        <v>1067313</v>
      </c>
      <c r="H226" s="23">
        <f t="shared" si="89"/>
        <v>1225092</v>
      </c>
      <c r="I226" s="23">
        <f t="shared" si="90"/>
        <v>1280775</v>
      </c>
      <c r="J226" s="67">
        <v>0</v>
      </c>
      <c r="K226" s="62"/>
      <c r="L226" s="62"/>
      <c r="M226" s="23">
        <f t="shared" si="99"/>
        <v>0</v>
      </c>
      <c r="N226" s="22">
        <f t="shared" si="100"/>
        <v>4.5452124484604721E-2</v>
      </c>
      <c r="P226" s="125">
        <f t="shared" si="101"/>
        <v>1687359</v>
      </c>
      <c r="Q226" s="124">
        <v>20340</v>
      </c>
    </row>
    <row r="227" spans="1:17" ht="15.75" x14ac:dyDescent="0.25">
      <c r="A227" s="15"/>
      <c r="B227" s="129">
        <v>1657941</v>
      </c>
      <c r="C227" s="16">
        <f t="shared" si="98"/>
        <v>1732992</v>
      </c>
      <c r="D227" s="23">
        <f t="shared" si="85"/>
        <v>621729</v>
      </c>
      <c r="E227" s="23">
        <f t="shared" si="86"/>
        <v>649872</v>
      </c>
      <c r="F227" s="23">
        <f t="shared" si="87"/>
        <v>1036212</v>
      </c>
      <c r="G227" s="23">
        <f t="shared" si="88"/>
        <v>1083120</v>
      </c>
      <c r="H227" s="23">
        <f t="shared" si="89"/>
        <v>1243455</v>
      </c>
      <c r="I227" s="23">
        <f t="shared" si="90"/>
        <v>1299744</v>
      </c>
      <c r="J227" s="67">
        <v>0</v>
      </c>
      <c r="K227" s="62"/>
      <c r="L227" s="62"/>
      <c r="M227" s="23">
        <f t="shared" si="99"/>
        <v>0</v>
      </c>
      <c r="N227" s="22">
        <f t="shared" si="100"/>
        <v>4.5267593961425649E-2</v>
      </c>
      <c r="P227" s="125">
        <f t="shared" si="101"/>
        <v>1712652</v>
      </c>
      <c r="Q227" s="124">
        <v>20340</v>
      </c>
    </row>
    <row r="228" spans="1:17" ht="15.75" x14ac:dyDescent="0.25">
      <c r="A228" s="15"/>
      <c r="B228" s="129">
        <v>1682826</v>
      </c>
      <c r="C228" s="16">
        <f t="shared" si="98"/>
        <v>1758699</v>
      </c>
      <c r="D228" s="23">
        <f t="shared" si="85"/>
        <v>631059</v>
      </c>
      <c r="E228" s="23">
        <f t="shared" si="86"/>
        <v>659511</v>
      </c>
      <c r="F228" s="23">
        <f t="shared" si="87"/>
        <v>1051767</v>
      </c>
      <c r="G228" s="23">
        <f t="shared" si="88"/>
        <v>1099188</v>
      </c>
      <c r="H228" s="23">
        <f t="shared" si="89"/>
        <v>1262121</v>
      </c>
      <c r="I228" s="23">
        <f t="shared" si="90"/>
        <v>1319025</v>
      </c>
      <c r="J228" s="67">
        <v>0</v>
      </c>
      <c r="K228" s="62"/>
      <c r="L228" s="62"/>
      <c r="M228" s="23">
        <f t="shared" si="99"/>
        <v>0</v>
      </c>
      <c r="N228" s="22">
        <f t="shared" si="100"/>
        <v>4.5086657800628226E-2</v>
      </c>
      <c r="P228" s="125">
        <f t="shared" si="101"/>
        <v>1738359</v>
      </c>
      <c r="Q228" s="124">
        <v>20340</v>
      </c>
    </row>
    <row r="229" spans="1:17" ht="15.75" x14ac:dyDescent="0.25">
      <c r="A229" s="15"/>
      <c r="B229" s="129">
        <v>1708065</v>
      </c>
      <c r="C229" s="16">
        <f t="shared" si="98"/>
        <v>1784772</v>
      </c>
      <c r="D229" s="23">
        <f t="shared" si="85"/>
        <v>640524</v>
      </c>
      <c r="E229" s="23">
        <f t="shared" si="86"/>
        <v>669291</v>
      </c>
      <c r="F229" s="23">
        <f t="shared" si="87"/>
        <v>1067541</v>
      </c>
      <c r="G229" s="23">
        <f t="shared" si="88"/>
        <v>1115484</v>
      </c>
      <c r="H229" s="23">
        <f t="shared" si="89"/>
        <v>1281048</v>
      </c>
      <c r="I229" s="23">
        <f t="shared" si="90"/>
        <v>1338579</v>
      </c>
      <c r="J229" s="67">
        <v>2</v>
      </c>
      <c r="K229" s="62"/>
      <c r="L229" s="62"/>
      <c r="M229" s="23">
        <f t="shared" si="99"/>
        <v>153414</v>
      </c>
      <c r="N229" s="22">
        <f t="shared" si="100"/>
        <v>4.4908712490449719E-2</v>
      </c>
      <c r="P229" s="125">
        <f t="shared" si="101"/>
        <v>1764432</v>
      </c>
      <c r="Q229" s="124">
        <v>20340</v>
      </c>
    </row>
    <row r="230" spans="1:17" ht="15.75" x14ac:dyDescent="0.25">
      <c r="A230" s="15"/>
      <c r="B230" s="129">
        <v>1733691</v>
      </c>
      <c r="C230" s="16">
        <f t="shared" si="98"/>
        <v>1811244</v>
      </c>
      <c r="D230" s="23">
        <f t="shared" si="85"/>
        <v>650133</v>
      </c>
      <c r="E230" s="23">
        <f t="shared" si="86"/>
        <v>679218</v>
      </c>
      <c r="F230" s="23">
        <f t="shared" si="87"/>
        <v>1083558</v>
      </c>
      <c r="G230" s="23">
        <f t="shared" si="88"/>
        <v>1132029</v>
      </c>
      <c r="H230" s="23">
        <f t="shared" si="89"/>
        <v>1300269</v>
      </c>
      <c r="I230" s="23">
        <f t="shared" si="90"/>
        <v>1358433</v>
      </c>
      <c r="J230" s="67">
        <v>0</v>
      </c>
      <c r="K230" s="62"/>
      <c r="L230" s="62"/>
      <c r="M230" s="23">
        <f t="shared" si="99"/>
        <v>0</v>
      </c>
      <c r="N230" s="22">
        <f t="shared" si="100"/>
        <v>4.4732884925860493E-2</v>
      </c>
      <c r="P230" s="125">
        <f t="shared" si="101"/>
        <v>1790904</v>
      </c>
      <c r="Q230" s="124">
        <v>20340</v>
      </c>
    </row>
    <row r="231" spans="1:17" ht="16.5" thickBot="1" x14ac:dyDescent="0.3">
      <c r="A231" s="15"/>
      <c r="B231" s="129">
        <v>1759698</v>
      </c>
      <c r="C231" s="16">
        <f t="shared" si="98"/>
        <v>1838109</v>
      </c>
      <c r="D231" s="23">
        <f t="shared" si="85"/>
        <v>659886</v>
      </c>
      <c r="E231" s="23">
        <f t="shared" si="86"/>
        <v>689292</v>
      </c>
      <c r="F231" s="23">
        <f t="shared" si="87"/>
        <v>1099812</v>
      </c>
      <c r="G231" s="23">
        <f t="shared" si="88"/>
        <v>1148817</v>
      </c>
      <c r="H231" s="23">
        <f t="shared" si="89"/>
        <v>1319775</v>
      </c>
      <c r="I231" s="23">
        <f t="shared" si="90"/>
        <v>1378581</v>
      </c>
      <c r="J231" s="67">
        <v>0</v>
      </c>
      <c r="K231" s="62"/>
      <c r="L231" s="62"/>
      <c r="M231" s="23">
        <f t="shared" si="99"/>
        <v>0</v>
      </c>
      <c r="N231" s="22">
        <f t="shared" si="100"/>
        <v>4.4559350524919619E-2</v>
      </c>
      <c r="P231" s="125">
        <f t="shared" si="101"/>
        <v>1817769</v>
      </c>
      <c r="Q231" s="124">
        <v>20340</v>
      </c>
    </row>
    <row r="232" spans="1:17" ht="16.5" thickBot="1" x14ac:dyDescent="0.3">
      <c r="A232" s="15"/>
      <c r="B232" s="121" t="s">
        <v>81</v>
      </c>
      <c r="C232" s="120">
        <f>(C234-C231)/C231</f>
        <v>0.15337610555195585</v>
      </c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2"/>
    </row>
    <row r="233" spans="1:17" ht="15.75" x14ac:dyDescent="0.25">
      <c r="A233" s="15"/>
      <c r="B233" s="88"/>
      <c r="C233" s="16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2"/>
    </row>
    <row r="234" spans="1:17" ht="15.75" x14ac:dyDescent="0.25">
      <c r="A234" s="15" t="s">
        <v>12</v>
      </c>
      <c r="B234" s="129">
        <v>2031186</v>
      </c>
      <c r="C234" s="16">
        <f t="shared" ref="C234:C242" si="102">P234+Q234</f>
        <v>2120031</v>
      </c>
      <c r="D234" s="23">
        <f t="shared" si="85"/>
        <v>761694</v>
      </c>
      <c r="E234" s="23">
        <f t="shared" si="86"/>
        <v>795012</v>
      </c>
      <c r="F234" s="23">
        <f t="shared" si="87"/>
        <v>1269492</v>
      </c>
      <c r="G234" s="23">
        <f t="shared" si="88"/>
        <v>1325019</v>
      </c>
      <c r="H234" s="23">
        <f t="shared" si="89"/>
        <v>1523391</v>
      </c>
      <c r="I234" s="23">
        <f t="shared" si="90"/>
        <v>1590024</v>
      </c>
      <c r="J234" s="67"/>
      <c r="K234" s="62"/>
      <c r="L234" s="62"/>
      <c r="M234" s="23">
        <f t="shared" ref="M234:M242" si="103">(C234-B234)*J234</f>
        <v>0</v>
      </c>
      <c r="N234" s="22">
        <f t="shared" ref="N234:N242" si="104">(C234-B234)/B234</f>
        <v>4.3740455083877104E-2</v>
      </c>
      <c r="P234" s="125">
        <f t="shared" ref="P234:P242" si="105">ROUND($B234*(1+$B$1)/3,0)*3</f>
        <v>2098215</v>
      </c>
      <c r="Q234" s="124">
        <v>21816</v>
      </c>
    </row>
    <row r="235" spans="1:17" ht="15.75" x14ac:dyDescent="0.25">
      <c r="A235" s="15" t="s">
        <v>24</v>
      </c>
      <c r="B235" s="129">
        <v>2061660</v>
      </c>
      <c r="C235" s="16">
        <f t="shared" si="102"/>
        <v>2151510</v>
      </c>
      <c r="D235" s="23">
        <f t="shared" si="85"/>
        <v>773124</v>
      </c>
      <c r="E235" s="23">
        <f t="shared" si="86"/>
        <v>806817</v>
      </c>
      <c r="F235" s="23">
        <f t="shared" si="87"/>
        <v>1288539</v>
      </c>
      <c r="G235" s="23">
        <f t="shared" si="88"/>
        <v>1344693</v>
      </c>
      <c r="H235" s="23">
        <f t="shared" si="89"/>
        <v>1546245</v>
      </c>
      <c r="I235" s="23">
        <f t="shared" si="90"/>
        <v>1613634</v>
      </c>
      <c r="J235" s="67"/>
      <c r="K235" s="62"/>
      <c r="L235" s="62"/>
      <c r="M235" s="23">
        <f t="shared" si="103"/>
        <v>0</v>
      </c>
      <c r="N235" s="22">
        <f t="shared" si="104"/>
        <v>4.3581385873519396E-2</v>
      </c>
      <c r="P235" s="125">
        <f t="shared" si="105"/>
        <v>2129694</v>
      </c>
      <c r="Q235" s="124">
        <v>21816</v>
      </c>
    </row>
    <row r="236" spans="1:17" ht="15.75" x14ac:dyDescent="0.25">
      <c r="A236" s="15" t="s">
        <v>25</v>
      </c>
      <c r="B236" s="129">
        <v>2092587</v>
      </c>
      <c r="C236" s="16">
        <f t="shared" si="102"/>
        <v>2183457</v>
      </c>
      <c r="D236" s="23">
        <f t="shared" si="85"/>
        <v>784719</v>
      </c>
      <c r="E236" s="23">
        <f t="shared" si="86"/>
        <v>818796</v>
      </c>
      <c r="F236" s="23">
        <f t="shared" si="87"/>
        <v>1307868</v>
      </c>
      <c r="G236" s="23">
        <f t="shared" si="88"/>
        <v>1364661</v>
      </c>
      <c r="H236" s="23">
        <f t="shared" si="89"/>
        <v>1569441</v>
      </c>
      <c r="I236" s="23">
        <f t="shared" si="90"/>
        <v>1637592</v>
      </c>
      <c r="J236" s="67">
        <v>1</v>
      </c>
      <c r="K236" s="62"/>
      <c r="L236" s="62"/>
      <c r="M236" s="23">
        <f t="shared" si="103"/>
        <v>90870</v>
      </c>
      <c r="N236" s="22">
        <f t="shared" si="104"/>
        <v>4.3424717825352066E-2</v>
      </c>
      <c r="P236" s="125">
        <f t="shared" si="105"/>
        <v>2161641</v>
      </c>
      <c r="Q236" s="124">
        <v>21816</v>
      </c>
    </row>
    <row r="237" spans="1:17" ht="15.75" x14ac:dyDescent="0.25">
      <c r="A237" s="15"/>
      <c r="B237" s="129">
        <v>2123976</v>
      </c>
      <c r="C237" s="16">
        <f t="shared" si="102"/>
        <v>2215884</v>
      </c>
      <c r="D237" s="23">
        <f t="shared" si="85"/>
        <v>796491</v>
      </c>
      <c r="E237" s="23">
        <f t="shared" si="86"/>
        <v>830958</v>
      </c>
      <c r="F237" s="23">
        <f t="shared" si="87"/>
        <v>1327485</v>
      </c>
      <c r="G237" s="23">
        <f t="shared" si="88"/>
        <v>1384929</v>
      </c>
      <c r="H237" s="23">
        <f t="shared" si="89"/>
        <v>1592982</v>
      </c>
      <c r="I237" s="23">
        <f t="shared" si="90"/>
        <v>1661913</v>
      </c>
      <c r="J237" s="67"/>
      <c r="K237" s="62"/>
      <c r="L237" s="62"/>
      <c r="M237" s="23">
        <f t="shared" si="103"/>
        <v>0</v>
      </c>
      <c r="N237" s="22">
        <f t="shared" si="104"/>
        <v>4.3271675386162556E-2</v>
      </c>
      <c r="P237" s="125">
        <f t="shared" si="105"/>
        <v>2194068</v>
      </c>
      <c r="Q237" s="124">
        <v>21816</v>
      </c>
    </row>
    <row r="238" spans="1:17" ht="15.75" x14ac:dyDescent="0.25">
      <c r="A238" s="15"/>
      <c r="B238" s="129">
        <v>2155836</v>
      </c>
      <c r="C238" s="16">
        <f t="shared" si="102"/>
        <v>2248794</v>
      </c>
      <c r="D238" s="23">
        <f t="shared" si="85"/>
        <v>808440</v>
      </c>
      <c r="E238" s="23">
        <f t="shared" si="86"/>
        <v>843297</v>
      </c>
      <c r="F238" s="23">
        <f t="shared" si="87"/>
        <v>1347399</v>
      </c>
      <c r="G238" s="23">
        <f t="shared" si="88"/>
        <v>1405497</v>
      </c>
      <c r="H238" s="23">
        <f t="shared" si="89"/>
        <v>1616877</v>
      </c>
      <c r="I238" s="23">
        <f t="shared" si="90"/>
        <v>1686597</v>
      </c>
      <c r="J238" s="67"/>
      <c r="K238" s="62"/>
      <c r="L238" s="62"/>
      <c r="M238" s="23">
        <f t="shared" si="103"/>
        <v>0</v>
      </c>
      <c r="N238" s="22">
        <f t="shared" si="104"/>
        <v>4.3119235414938797E-2</v>
      </c>
      <c r="P238" s="125">
        <f t="shared" si="105"/>
        <v>2226978</v>
      </c>
      <c r="Q238" s="124">
        <v>21816</v>
      </c>
    </row>
    <row r="239" spans="1:17" ht="15.75" x14ac:dyDescent="0.25">
      <c r="A239" s="15"/>
      <c r="B239" s="129">
        <v>2188176</v>
      </c>
      <c r="C239" s="16">
        <f t="shared" si="102"/>
        <v>2282202</v>
      </c>
      <c r="D239" s="23">
        <f t="shared" si="85"/>
        <v>820566</v>
      </c>
      <c r="E239" s="23">
        <f t="shared" si="86"/>
        <v>855825</v>
      </c>
      <c r="F239" s="23">
        <f t="shared" si="87"/>
        <v>1367610</v>
      </c>
      <c r="G239" s="23">
        <f t="shared" si="88"/>
        <v>1426377</v>
      </c>
      <c r="H239" s="23">
        <f t="shared" si="89"/>
        <v>1641132</v>
      </c>
      <c r="I239" s="23">
        <f t="shared" si="90"/>
        <v>1711653</v>
      </c>
      <c r="J239" s="67"/>
      <c r="K239" s="62"/>
      <c r="L239" s="62"/>
      <c r="M239" s="23">
        <f t="shared" si="103"/>
        <v>0</v>
      </c>
      <c r="N239" s="22">
        <f t="shared" si="104"/>
        <v>4.2970035317086014E-2</v>
      </c>
      <c r="P239" s="125">
        <f t="shared" si="105"/>
        <v>2260386</v>
      </c>
      <c r="Q239" s="124">
        <v>21816</v>
      </c>
    </row>
    <row r="240" spans="1:17" ht="15.75" x14ac:dyDescent="0.25">
      <c r="A240" s="15"/>
      <c r="B240" s="129">
        <v>2221005</v>
      </c>
      <c r="C240" s="16">
        <f t="shared" si="102"/>
        <v>2316114</v>
      </c>
      <c r="D240" s="23">
        <f t="shared" si="85"/>
        <v>832878</v>
      </c>
      <c r="E240" s="23">
        <f t="shared" si="86"/>
        <v>868542</v>
      </c>
      <c r="F240" s="23">
        <f t="shared" si="87"/>
        <v>1388127</v>
      </c>
      <c r="G240" s="23">
        <f t="shared" si="88"/>
        <v>1447572</v>
      </c>
      <c r="H240" s="23">
        <f t="shared" si="89"/>
        <v>1665753</v>
      </c>
      <c r="I240" s="23">
        <f t="shared" si="90"/>
        <v>1737087</v>
      </c>
      <c r="J240" s="67"/>
      <c r="K240" s="62"/>
      <c r="L240" s="62"/>
      <c r="M240" s="23">
        <f t="shared" si="103"/>
        <v>0</v>
      </c>
      <c r="N240" s="22">
        <f t="shared" si="104"/>
        <v>4.2822506027676663E-2</v>
      </c>
      <c r="P240" s="125">
        <f t="shared" si="105"/>
        <v>2294298</v>
      </c>
      <c r="Q240" s="124">
        <v>21816</v>
      </c>
    </row>
    <row r="241" spans="1:17" ht="15.75" x14ac:dyDescent="0.25">
      <c r="A241" s="15" t="s">
        <v>2</v>
      </c>
      <c r="B241" s="129">
        <v>2254323</v>
      </c>
      <c r="C241" s="16">
        <f t="shared" si="102"/>
        <v>2350533</v>
      </c>
      <c r="D241" s="23">
        <f t="shared" si="85"/>
        <v>845370</v>
      </c>
      <c r="E241" s="23">
        <f t="shared" si="86"/>
        <v>881451</v>
      </c>
      <c r="F241" s="23">
        <f t="shared" si="87"/>
        <v>1408953</v>
      </c>
      <c r="G241" s="23">
        <f t="shared" si="88"/>
        <v>1469082</v>
      </c>
      <c r="H241" s="23">
        <f t="shared" si="89"/>
        <v>1690743</v>
      </c>
      <c r="I241" s="23">
        <f t="shared" si="90"/>
        <v>1762899</v>
      </c>
      <c r="J241" s="67"/>
      <c r="K241" s="62"/>
      <c r="L241" s="62"/>
      <c r="M241" s="23">
        <f t="shared" si="103"/>
        <v>0</v>
      </c>
      <c r="N241" s="22">
        <f t="shared" si="104"/>
        <v>4.267800133343802E-2</v>
      </c>
      <c r="P241" s="125">
        <f t="shared" si="105"/>
        <v>2328717</v>
      </c>
      <c r="Q241" s="124">
        <v>21816</v>
      </c>
    </row>
    <row r="242" spans="1:17" ht="15.75" x14ac:dyDescent="0.25">
      <c r="A242" s="15"/>
      <c r="B242" s="129">
        <v>2288133</v>
      </c>
      <c r="C242" s="16">
        <f t="shared" si="102"/>
        <v>2385456</v>
      </c>
      <c r="D242" s="23">
        <f t="shared" si="85"/>
        <v>858051</v>
      </c>
      <c r="E242" s="23">
        <f t="shared" si="86"/>
        <v>894546</v>
      </c>
      <c r="F242" s="23">
        <f t="shared" si="87"/>
        <v>1430082</v>
      </c>
      <c r="G242" s="23">
        <f t="shared" si="88"/>
        <v>1490910</v>
      </c>
      <c r="H242" s="23">
        <f t="shared" si="89"/>
        <v>1716099</v>
      </c>
      <c r="I242" s="23">
        <f t="shared" si="90"/>
        <v>1789092</v>
      </c>
      <c r="J242" s="67"/>
      <c r="K242" s="62"/>
      <c r="L242" s="62"/>
      <c r="M242" s="23">
        <f t="shared" si="103"/>
        <v>0</v>
      </c>
      <c r="N242" s="22">
        <f t="shared" si="104"/>
        <v>4.2533803760533152E-2</v>
      </c>
      <c r="P242" s="125">
        <f t="shared" si="105"/>
        <v>2363640</v>
      </c>
      <c r="Q242" s="124">
        <v>21816</v>
      </c>
    </row>
    <row r="243" spans="1:17" ht="18.75" thickBot="1" x14ac:dyDescent="0.3">
      <c r="B243" s="90"/>
      <c r="C243" s="14"/>
      <c r="D243" s="14"/>
      <c r="E243" s="14"/>
      <c r="F243" s="14"/>
      <c r="G243" s="14"/>
      <c r="H243" s="14"/>
      <c r="I243" s="14"/>
      <c r="J243" s="21"/>
      <c r="K243" s="21"/>
      <c r="L243" s="21"/>
      <c r="M243" s="21"/>
      <c r="N243" s="7"/>
    </row>
    <row r="244" spans="1:17" ht="16.5" thickBot="1" x14ac:dyDescent="0.3">
      <c r="C244" s="21"/>
      <c r="D244" s="21"/>
      <c r="E244" s="21"/>
      <c r="F244" s="21"/>
      <c r="G244" s="21"/>
      <c r="H244" s="21"/>
      <c r="I244" s="21"/>
      <c r="J244" s="24">
        <f>SUM(J194:J242)</f>
        <v>210</v>
      </c>
      <c r="K244" s="63"/>
      <c r="L244" s="64"/>
      <c r="M244" s="24">
        <f>SUM(M194:M242)</f>
        <v>12431160</v>
      </c>
      <c r="N244" s="8"/>
    </row>
  </sheetData>
  <mergeCells count="60">
    <mergeCell ref="N4:N6"/>
    <mergeCell ref="A4:A6"/>
    <mergeCell ref="G4:G6"/>
    <mergeCell ref="H4:H6"/>
    <mergeCell ref="I4:I6"/>
    <mergeCell ref="M4:M6"/>
    <mergeCell ref="B4:B6"/>
    <mergeCell ref="C4:C6"/>
    <mergeCell ref="D4:D6"/>
    <mergeCell ref="E4:E6"/>
    <mergeCell ref="F4:F6"/>
    <mergeCell ref="L5:L6"/>
    <mergeCell ref="J4:L4"/>
    <mergeCell ref="J5:J6"/>
    <mergeCell ref="K5:K6"/>
    <mergeCell ref="A67:A69"/>
    <mergeCell ref="D67:D69"/>
    <mergeCell ref="E67:E69"/>
    <mergeCell ref="F67:F69"/>
    <mergeCell ref="G67:G69"/>
    <mergeCell ref="B67:B69"/>
    <mergeCell ref="C67:C69"/>
    <mergeCell ref="H67:H69"/>
    <mergeCell ref="I67:I69"/>
    <mergeCell ref="J67:L67"/>
    <mergeCell ref="M67:M69"/>
    <mergeCell ref="N67:N69"/>
    <mergeCell ref="J68:J69"/>
    <mergeCell ref="K68:K69"/>
    <mergeCell ref="L68:L69"/>
    <mergeCell ref="A132:A134"/>
    <mergeCell ref="D132:D134"/>
    <mergeCell ref="E132:E134"/>
    <mergeCell ref="F132:F134"/>
    <mergeCell ref="G132:G134"/>
    <mergeCell ref="B132:B134"/>
    <mergeCell ref="C132:C134"/>
    <mergeCell ref="H132:H134"/>
    <mergeCell ref="I132:I134"/>
    <mergeCell ref="J132:L132"/>
    <mergeCell ref="M132:M134"/>
    <mergeCell ref="N132:N134"/>
    <mergeCell ref="J133:J134"/>
    <mergeCell ref="K133:K134"/>
    <mergeCell ref="L133:L134"/>
    <mergeCell ref="A190:A192"/>
    <mergeCell ref="D190:D192"/>
    <mergeCell ref="E190:E192"/>
    <mergeCell ref="F190:F192"/>
    <mergeCell ref="G190:G192"/>
    <mergeCell ref="B190:B192"/>
    <mergeCell ref="C190:C192"/>
    <mergeCell ref="H190:H192"/>
    <mergeCell ref="I190:I192"/>
    <mergeCell ref="J190:L190"/>
    <mergeCell ref="M190:M192"/>
    <mergeCell ref="N190:N192"/>
    <mergeCell ref="J191:J192"/>
    <mergeCell ref="K191:K192"/>
    <mergeCell ref="L191:L192"/>
  </mergeCells>
  <phoneticPr fontId="0" type="noConversion"/>
  <pageMargins left="0.98425196850393704" right="0.98425196850393704" top="0.98425196850393704" bottom="0.98425196850393704" header="0.51181102362204722" footer="0.51181102362204722"/>
  <pageSetup scale="105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91"/>
  <sheetViews>
    <sheetView view="pageBreakPreview" zoomScaleNormal="100" zoomScaleSheetLayoutView="100" workbookViewId="0">
      <selection activeCell="G89" sqref="G89"/>
    </sheetView>
  </sheetViews>
  <sheetFormatPr defaultRowHeight="12.75" x14ac:dyDescent="0.2"/>
  <cols>
    <col min="1" max="1" width="22.140625" customWidth="1"/>
    <col min="2" max="2" width="22.7109375" customWidth="1"/>
    <col min="3" max="4" width="22.42578125" customWidth="1"/>
  </cols>
  <sheetData>
    <row r="1" spans="1:4" x14ac:dyDescent="0.2">
      <c r="A1" s="152" t="s">
        <v>88</v>
      </c>
      <c r="B1" s="152"/>
      <c r="C1" s="152"/>
      <c r="D1" s="152"/>
    </row>
    <row r="2" spans="1:4" ht="8.25" customHeight="1" x14ac:dyDescent="0.2"/>
    <row r="3" spans="1:4" ht="69.599999999999994" customHeight="1" x14ac:dyDescent="0.3">
      <c r="A3" s="153" t="s">
        <v>85</v>
      </c>
      <c r="B3" s="153"/>
      <c r="C3" s="153"/>
      <c r="D3" s="153"/>
    </row>
    <row r="4" spans="1:4" ht="12" customHeight="1" x14ac:dyDescent="0.2">
      <c r="A4" s="25"/>
      <c r="B4" s="25"/>
      <c r="C4" s="25"/>
      <c r="D4" s="25"/>
    </row>
    <row r="5" spans="1:4" ht="21" customHeight="1" x14ac:dyDescent="0.25">
      <c r="A5" s="154" t="s">
        <v>26</v>
      </c>
      <c r="B5" s="154"/>
      <c r="C5" s="154"/>
      <c r="D5" s="154"/>
    </row>
    <row r="6" spans="1:4" ht="11.25" customHeight="1" thickBot="1" x14ac:dyDescent="0.25">
      <c r="A6" s="25"/>
      <c r="B6" s="25"/>
      <c r="C6" s="25"/>
      <c r="D6" s="25"/>
    </row>
    <row r="7" spans="1:4" ht="68.25" customHeight="1" thickBot="1" x14ac:dyDescent="0.25">
      <c r="A7" s="49" t="s">
        <v>27</v>
      </c>
      <c r="B7" s="49" t="s">
        <v>28</v>
      </c>
      <c r="C7" s="50" t="s">
        <v>29</v>
      </c>
      <c r="D7" s="51" t="s">
        <v>30</v>
      </c>
    </row>
    <row r="8" spans="1:4" ht="34.15" customHeight="1" thickBot="1" x14ac:dyDescent="0.25">
      <c r="A8" s="52" t="s">
        <v>63</v>
      </c>
      <c r="B8" s="52" t="s">
        <v>64</v>
      </c>
      <c r="C8" s="52" t="s">
        <v>65</v>
      </c>
      <c r="D8" s="52" t="s">
        <v>66</v>
      </c>
    </row>
    <row r="9" spans="1:4" ht="13.5" thickBot="1" x14ac:dyDescent="0.25">
      <c r="A9" t="s">
        <v>2</v>
      </c>
      <c r="B9" t="s">
        <v>2</v>
      </c>
    </row>
    <row r="10" spans="1:4" ht="24.95" customHeight="1" x14ac:dyDescent="0.2">
      <c r="A10" s="41">
        <f>'Costing Model'!C8</f>
        <v>1162200</v>
      </c>
      <c r="B10" s="41">
        <f>'Costing Model'!C22</f>
        <v>1371558</v>
      </c>
      <c r="C10" s="41">
        <f>'Costing Model'!C37</f>
        <v>1663581</v>
      </c>
      <c r="D10" s="41">
        <f>'Costing Model'!C52</f>
        <v>2158533</v>
      </c>
    </row>
    <row r="11" spans="1:4" ht="24.95" customHeight="1" x14ac:dyDescent="0.2">
      <c r="A11" s="42">
        <f>'Costing Model'!C9</f>
        <v>1179345</v>
      </c>
      <c r="B11" s="42">
        <f>'Costing Model'!C23</f>
        <v>1391832</v>
      </c>
      <c r="C11" s="42">
        <f>'Costing Model'!C38</f>
        <v>1688235</v>
      </c>
      <c r="D11" s="42">
        <f>'Costing Model'!C53</f>
        <v>2190576</v>
      </c>
    </row>
    <row r="12" spans="1:4" ht="24.95" customHeight="1" x14ac:dyDescent="0.2">
      <c r="A12" s="42">
        <f>'Costing Model'!C10</f>
        <v>1196721</v>
      </c>
      <c r="B12" s="42">
        <f>'Costing Model'!C24</f>
        <v>1412418</v>
      </c>
      <c r="C12" s="42">
        <f>'Costing Model'!C39</f>
        <v>1713249</v>
      </c>
      <c r="D12" s="42">
        <f>'Costing Model'!C54</f>
        <v>2223123</v>
      </c>
    </row>
    <row r="13" spans="1:4" ht="24.95" customHeight="1" x14ac:dyDescent="0.2">
      <c r="A13" s="42">
        <f>'Costing Model'!C11</f>
        <v>1214376</v>
      </c>
      <c r="B13" s="42">
        <f>'Costing Model'!C25</f>
        <v>1433289</v>
      </c>
      <c r="C13" s="42">
        <f>'Costing Model'!C40</f>
        <v>1738656</v>
      </c>
      <c r="D13" s="42">
        <f>'Costing Model'!C55</f>
        <v>2256153</v>
      </c>
    </row>
    <row r="14" spans="1:4" ht="24.95" customHeight="1" x14ac:dyDescent="0.2">
      <c r="A14" s="42">
        <f>'Costing Model'!C12</f>
        <v>1232289</v>
      </c>
      <c r="B14" s="42">
        <f>'Costing Model'!C26</f>
        <v>1454487</v>
      </c>
      <c r="C14" s="42">
        <f>'Costing Model'!C41</f>
        <v>1764429</v>
      </c>
      <c r="D14" s="42">
        <f>'Costing Model'!C56</f>
        <v>2289663</v>
      </c>
    </row>
    <row r="15" spans="1:4" ht="24.95" customHeight="1" x14ac:dyDescent="0.2">
      <c r="A15" s="42">
        <f>'Costing Model'!C13</f>
        <v>1250463</v>
      </c>
      <c r="B15" s="42">
        <f>'Costing Model'!C27</f>
        <v>1476000</v>
      </c>
      <c r="C15" s="42">
        <f>'Costing Model'!C42</f>
        <v>1790589</v>
      </c>
      <c r="D15" s="42">
        <f>'Costing Model'!C57</f>
        <v>2323683</v>
      </c>
    </row>
    <row r="16" spans="1:4" ht="24.95" customHeight="1" x14ac:dyDescent="0.2">
      <c r="A16" s="42">
        <f>'Costing Model'!C14</f>
        <v>1268919</v>
      </c>
      <c r="B16" s="42">
        <f>'Costing Model'!C28</f>
        <v>1497837</v>
      </c>
      <c r="C16" s="42">
        <f>'Costing Model'!C43</f>
        <v>1817142</v>
      </c>
      <c r="D16" s="42">
        <f>'Costing Model'!C58</f>
        <v>2358207</v>
      </c>
    </row>
    <row r="17" spans="1:4" ht="24.95" customHeight="1" x14ac:dyDescent="0.2">
      <c r="A17" s="42">
        <f>'Costing Model'!C15</f>
        <v>1287642</v>
      </c>
      <c r="B17" s="42">
        <f>'Costing Model'!C29</f>
        <v>1520001</v>
      </c>
      <c r="C17" s="42">
        <f>'Costing Model'!C44</f>
        <v>1844115</v>
      </c>
      <c r="D17" s="42">
        <f>'Costing Model'!C59</f>
        <v>2393253</v>
      </c>
    </row>
    <row r="18" spans="1:4" ht="24.95" customHeight="1" thickBot="1" x14ac:dyDescent="0.25">
      <c r="A18" s="42">
        <f>'Costing Model'!C16</f>
        <v>1306665</v>
      </c>
      <c r="B18" s="42">
        <f>'Costing Model'!C30</f>
        <v>1542504</v>
      </c>
      <c r="C18" s="43">
        <f>'Costing Model'!C45</f>
        <v>1871454</v>
      </c>
      <c r="D18" s="43">
        <f>'Costing Model'!C60</f>
        <v>2428830</v>
      </c>
    </row>
    <row r="19" spans="1:4" ht="24.95" customHeight="1" x14ac:dyDescent="0.2">
      <c r="A19" s="42">
        <f>'Costing Model'!C17</f>
        <v>1325949</v>
      </c>
      <c r="B19" s="42">
        <f>'Costing Model'!C31</f>
        <v>1565337</v>
      </c>
      <c r="C19" s="44"/>
      <c r="D19" s="44"/>
    </row>
    <row r="20" spans="1:4" ht="24.95" customHeight="1" x14ac:dyDescent="0.2">
      <c r="A20" s="42">
        <f>'Costing Model'!C18</f>
        <v>1345542</v>
      </c>
      <c r="B20" s="42">
        <f>'Costing Model'!C32</f>
        <v>1588506</v>
      </c>
      <c r="C20" s="44"/>
      <c r="D20" s="44"/>
    </row>
    <row r="21" spans="1:4" ht="24.95" customHeight="1" thickBot="1" x14ac:dyDescent="0.25">
      <c r="A21" s="43">
        <f>'Costing Model'!C19</f>
        <v>1365411</v>
      </c>
      <c r="B21" s="42">
        <f>'Costing Model'!C33</f>
        <v>1612026</v>
      </c>
      <c r="C21" s="44"/>
      <c r="D21" s="44"/>
    </row>
    <row r="22" spans="1:4" ht="24.95" customHeight="1" thickBot="1" x14ac:dyDescent="0.25">
      <c r="A22" s="80"/>
      <c r="B22" s="43">
        <f>'Costing Model'!C34</f>
        <v>1635897</v>
      </c>
      <c r="C22" s="44"/>
      <c r="D22" s="44"/>
    </row>
    <row r="23" spans="1:4" ht="24.95" customHeight="1" x14ac:dyDescent="0.2">
      <c r="A23" s="44" t="s">
        <v>2</v>
      </c>
      <c r="B23" s="44"/>
      <c r="C23" s="44"/>
      <c r="D23" s="44"/>
    </row>
    <row r="24" spans="1:4" ht="9.75" customHeight="1" x14ac:dyDescent="0.2">
      <c r="A24" s="39"/>
      <c r="B24" s="39"/>
      <c r="C24" s="39"/>
      <c r="D24" s="39"/>
    </row>
    <row r="25" spans="1:4" ht="12.75" customHeight="1" x14ac:dyDescent="0.2">
      <c r="A25" s="151" t="str">
        <f>A1</f>
        <v>Appendix A to DPSA Circular 22 of 2023</v>
      </c>
      <c r="B25" s="151"/>
      <c r="C25" s="151"/>
      <c r="D25" s="151"/>
    </row>
    <row r="26" spans="1:4" ht="9.75" customHeight="1" x14ac:dyDescent="0.2">
      <c r="A26" s="39"/>
      <c r="B26" s="39"/>
      <c r="C26" s="39"/>
      <c r="D26" s="39"/>
    </row>
    <row r="27" spans="1:4" ht="24" customHeight="1" x14ac:dyDescent="0.2">
      <c r="A27" s="150" t="s">
        <v>31</v>
      </c>
      <c r="B27" s="150"/>
      <c r="C27" s="150"/>
      <c r="D27" s="150"/>
    </row>
    <row r="28" spans="1:4" ht="13.5" customHeight="1" thickBot="1" x14ac:dyDescent="0.25">
      <c r="A28" s="40"/>
      <c r="B28" s="40"/>
      <c r="C28" s="40"/>
      <c r="D28" s="40"/>
    </row>
    <row r="29" spans="1:4" ht="61.5" customHeight="1" thickBot="1" x14ac:dyDescent="0.25">
      <c r="A29" s="49" t="s">
        <v>27</v>
      </c>
      <c r="B29" s="49" t="s">
        <v>28</v>
      </c>
      <c r="C29" s="50" t="s">
        <v>29</v>
      </c>
      <c r="D29" s="51" t="s">
        <v>30</v>
      </c>
    </row>
    <row r="30" spans="1:4" ht="27.6" customHeight="1" thickBot="1" x14ac:dyDescent="0.25">
      <c r="A30" s="52" t="s">
        <v>63</v>
      </c>
      <c r="B30" s="52" t="s">
        <v>64</v>
      </c>
      <c r="C30" s="52" t="s">
        <v>65</v>
      </c>
      <c r="D30" s="52" t="s">
        <v>66</v>
      </c>
    </row>
    <row r="31" spans="1:4" ht="13.5" thickBot="1" x14ac:dyDescent="0.25">
      <c r="A31" s="6" t="s">
        <v>2</v>
      </c>
      <c r="B31" s="6" t="s">
        <v>2</v>
      </c>
      <c r="C31" s="6"/>
      <c r="D31" s="6"/>
    </row>
    <row r="32" spans="1:4" ht="24.95" customHeight="1" x14ac:dyDescent="0.2">
      <c r="A32" s="45">
        <f>'Costing Model'!E8</f>
        <v>435825</v>
      </c>
      <c r="B32" s="41">
        <f>'Costing Model'!E22</f>
        <v>514335</v>
      </c>
      <c r="C32" s="41">
        <f>'Costing Model'!E37</f>
        <v>623844</v>
      </c>
      <c r="D32" s="41">
        <f>'Costing Model'!E52</f>
        <v>809451</v>
      </c>
    </row>
    <row r="33" spans="1:4" ht="24.95" customHeight="1" x14ac:dyDescent="0.2">
      <c r="A33" s="46">
        <f>'Costing Model'!E9</f>
        <v>442254</v>
      </c>
      <c r="B33" s="42">
        <f>'Costing Model'!E23</f>
        <v>521937</v>
      </c>
      <c r="C33" s="42">
        <f>'Costing Model'!E38</f>
        <v>633087</v>
      </c>
      <c r="D33" s="42">
        <f>'Costing Model'!E53</f>
        <v>821466</v>
      </c>
    </row>
    <row r="34" spans="1:4" ht="24.95" customHeight="1" x14ac:dyDescent="0.2">
      <c r="A34" s="46">
        <f>'Costing Model'!E10</f>
        <v>448770</v>
      </c>
      <c r="B34" s="42">
        <f>'Costing Model'!E24</f>
        <v>529656</v>
      </c>
      <c r="C34" s="42">
        <f>'Costing Model'!E39</f>
        <v>642468</v>
      </c>
      <c r="D34" s="42">
        <f>'Costing Model'!E54</f>
        <v>833670</v>
      </c>
    </row>
    <row r="35" spans="1:4" ht="24.95" customHeight="1" x14ac:dyDescent="0.2">
      <c r="A35" s="46">
        <f>'Costing Model'!E11</f>
        <v>455391</v>
      </c>
      <c r="B35" s="42">
        <f>'Costing Model'!E25</f>
        <v>537483</v>
      </c>
      <c r="C35" s="42">
        <f>'Costing Model'!E40</f>
        <v>651996</v>
      </c>
      <c r="D35" s="42">
        <f>'Costing Model'!E55</f>
        <v>846057</v>
      </c>
    </row>
    <row r="36" spans="1:4" ht="24.95" customHeight="1" x14ac:dyDescent="0.2">
      <c r="A36" s="46">
        <f>'Costing Model'!E12</f>
        <v>462108</v>
      </c>
      <c r="B36" s="42">
        <f>'Costing Model'!E26</f>
        <v>545433</v>
      </c>
      <c r="C36" s="42">
        <f>'Costing Model'!E41</f>
        <v>661662</v>
      </c>
      <c r="D36" s="42">
        <f>'Costing Model'!E56</f>
        <v>858624</v>
      </c>
    </row>
    <row r="37" spans="1:4" ht="24.95" customHeight="1" x14ac:dyDescent="0.2">
      <c r="A37" s="46">
        <f>'Costing Model'!E13</f>
        <v>468924</v>
      </c>
      <c r="B37" s="42">
        <f>'Costing Model'!E27</f>
        <v>553500</v>
      </c>
      <c r="C37" s="42">
        <f>'Costing Model'!E42</f>
        <v>671472</v>
      </c>
      <c r="D37" s="42">
        <f>'Costing Model'!E57</f>
        <v>871380</v>
      </c>
    </row>
    <row r="38" spans="1:4" ht="24.95" customHeight="1" x14ac:dyDescent="0.2">
      <c r="A38" s="46">
        <f>'Costing Model'!E14</f>
        <v>475845</v>
      </c>
      <c r="B38" s="42">
        <f>'Costing Model'!E28</f>
        <v>561690</v>
      </c>
      <c r="C38" s="42">
        <f>'Costing Model'!E43</f>
        <v>681429</v>
      </c>
      <c r="D38" s="42">
        <f>'Costing Model'!E58</f>
        <v>884328</v>
      </c>
    </row>
    <row r="39" spans="1:4" ht="24.95" customHeight="1" x14ac:dyDescent="0.2">
      <c r="A39" s="46">
        <f>'Costing Model'!E15</f>
        <v>482865</v>
      </c>
      <c r="B39" s="42">
        <f>'Costing Model'!E29</f>
        <v>570000</v>
      </c>
      <c r="C39" s="42">
        <f>'Costing Model'!E44</f>
        <v>691542</v>
      </c>
      <c r="D39" s="42">
        <f>'Costing Model'!E59</f>
        <v>897471</v>
      </c>
    </row>
    <row r="40" spans="1:4" ht="24.95" customHeight="1" thickBot="1" x14ac:dyDescent="0.25">
      <c r="A40" s="46">
        <f>'Costing Model'!E16</f>
        <v>489999</v>
      </c>
      <c r="B40" s="42">
        <f>'Costing Model'!E30</f>
        <v>578439</v>
      </c>
      <c r="C40" s="43">
        <f>'Costing Model'!E45</f>
        <v>701796</v>
      </c>
      <c r="D40" s="43">
        <f>'Costing Model'!E60</f>
        <v>910812</v>
      </c>
    </row>
    <row r="41" spans="1:4" ht="24.95" customHeight="1" x14ac:dyDescent="0.2">
      <c r="A41" s="46">
        <f>'Costing Model'!E17</f>
        <v>497232</v>
      </c>
      <c r="B41" s="42">
        <f>'Costing Model'!E31</f>
        <v>587001</v>
      </c>
      <c r="C41" s="44"/>
      <c r="D41" s="44"/>
    </row>
    <row r="42" spans="1:4" ht="24.95" customHeight="1" x14ac:dyDescent="0.2">
      <c r="A42" s="46">
        <f>'Costing Model'!E18</f>
        <v>504579</v>
      </c>
      <c r="B42" s="42">
        <f>'Costing Model'!E32</f>
        <v>595689</v>
      </c>
      <c r="C42" s="44"/>
      <c r="D42" s="44"/>
    </row>
    <row r="43" spans="1:4" ht="24.95" customHeight="1" thickBot="1" x14ac:dyDescent="0.25">
      <c r="A43" s="48">
        <f>'Costing Model'!E19</f>
        <v>512028</v>
      </c>
      <c r="B43" s="42">
        <f>'Costing Model'!E33</f>
        <v>604509</v>
      </c>
      <c r="C43" s="44"/>
      <c r="D43" s="44"/>
    </row>
    <row r="44" spans="1:4" ht="24.95" customHeight="1" thickBot="1" x14ac:dyDescent="0.25">
      <c r="A44" s="83"/>
      <c r="B44" s="43">
        <f>'Costing Model'!E34</f>
        <v>613461</v>
      </c>
      <c r="C44" s="44"/>
      <c r="D44" s="44"/>
    </row>
    <row r="45" spans="1:4" ht="24.95" customHeight="1" x14ac:dyDescent="0.2">
      <c r="A45" s="44"/>
      <c r="B45" s="44"/>
      <c r="C45" s="44"/>
      <c r="D45" s="44"/>
    </row>
    <row r="46" spans="1:4" ht="18" x14ac:dyDescent="0.2">
      <c r="A46" s="39"/>
      <c r="B46" s="39"/>
      <c r="C46" s="39"/>
      <c r="D46" s="39"/>
    </row>
    <row r="47" spans="1:4" x14ac:dyDescent="0.2">
      <c r="A47" s="151" t="str">
        <f>A1</f>
        <v>Appendix A to DPSA Circular 22 of 2023</v>
      </c>
      <c r="B47" s="151"/>
      <c r="C47" s="151"/>
      <c r="D47" s="151"/>
    </row>
    <row r="48" spans="1:4" ht="8.25" customHeight="1" x14ac:dyDescent="0.2">
      <c r="A48" s="39"/>
      <c r="B48" s="39"/>
      <c r="C48" s="39"/>
      <c r="D48" s="39"/>
    </row>
    <row r="49" spans="1:4" ht="18" x14ac:dyDescent="0.2">
      <c r="A49" s="150" t="s">
        <v>32</v>
      </c>
      <c r="B49" s="150"/>
      <c r="C49" s="150"/>
      <c r="D49" s="150"/>
    </row>
    <row r="50" spans="1:4" ht="13.5" thickBot="1" x14ac:dyDescent="0.25">
      <c r="A50" s="40"/>
      <c r="B50" s="40"/>
      <c r="C50" s="40"/>
      <c r="D50" s="40"/>
    </row>
    <row r="51" spans="1:4" ht="71.25" customHeight="1" thickBot="1" x14ac:dyDescent="0.25">
      <c r="A51" s="49" t="s">
        <v>27</v>
      </c>
      <c r="B51" s="49" t="s">
        <v>28</v>
      </c>
      <c r="C51" s="50" t="s">
        <v>29</v>
      </c>
      <c r="D51" s="51" t="s">
        <v>30</v>
      </c>
    </row>
    <row r="52" spans="1:4" ht="29.45" customHeight="1" thickBot="1" x14ac:dyDescent="0.25">
      <c r="A52" s="52" t="s">
        <v>63</v>
      </c>
      <c r="B52" s="52" t="s">
        <v>64</v>
      </c>
      <c r="C52" s="52" t="s">
        <v>65</v>
      </c>
      <c r="D52" s="52" t="s">
        <v>66</v>
      </c>
    </row>
    <row r="53" spans="1:4" ht="13.5" thickBot="1" x14ac:dyDescent="0.25">
      <c r="A53" s="6" t="s">
        <v>2</v>
      </c>
      <c r="B53" s="6" t="s">
        <v>2</v>
      </c>
      <c r="C53" s="6"/>
      <c r="D53" s="6"/>
    </row>
    <row r="54" spans="1:4" ht="24.95" customHeight="1" x14ac:dyDescent="0.2">
      <c r="A54" s="41">
        <f>'Costing Model'!G8</f>
        <v>726375</v>
      </c>
      <c r="B54" s="41">
        <f>'Costing Model'!G22</f>
        <v>857223</v>
      </c>
      <c r="C54" s="41">
        <f>'Costing Model'!G37</f>
        <v>1039737</v>
      </c>
      <c r="D54" s="41">
        <f>'Costing Model'!G52</f>
        <v>1349082</v>
      </c>
    </row>
    <row r="55" spans="1:4" ht="24.95" customHeight="1" x14ac:dyDescent="0.2">
      <c r="A55" s="42">
        <f>'Costing Model'!G9</f>
        <v>737091</v>
      </c>
      <c r="B55" s="42">
        <f>'Costing Model'!G23</f>
        <v>869895</v>
      </c>
      <c r="C55" s="42">
        <f>'Costing Model'!G38</f>
        <v>1055148</v>
      </c>
      <c r="D55" s="42">
        <f>'Costing Model'!G53</f>
        <v>1369110</v>
      </c>
    </row>
    <row r="56" spans="1:4" ht="24.95" customHeight="1" x14ac:dyDescent="0.2">
      <c r="A56" s="42">
        <f>'Costing Model'!G10</f>
        <v>747951</v>
      </c>
      <c r="B56" s="42">
        <f>'Costing Model'!G24</f>
        <v>882762</v>
      </c>
      <c r="C56" s="42">
        <f>'Costing Model'!G39</f>
        <v>1070781</v>
      </c>
      <c r="D56" s="42">
        <f>'Costing Model'!G54</f>
        <v>1389453</v>
      </c>
    </row>
    <row r="57" spans="1:4" ht="24.95" customHeight="1" x14ac:dyDescent="0.2">
      <c r="A57" s="42">
        <f>'Costing Model'!G11</f>
        <v>758985</v>
      </c>
      <c r="B57" s="42">
        <f>'Costing Model'!G25</f>
        <v>895806</v>
      </c>
      <c r="C57" s="42">
        <f>'Costing Model'!G40</f>
        <v>1086660</v>
      </c>
      <c r="D57" s="42">
        <f>'Costing Model'!G55</f>
        <v>1410096</v>
      </c>
    </row>
    <row r="58" spans="1:4" ht="24.95" customHeight="1" x14ac:dyDescent="0.2">
      <c r="A58" s="42">
        <f>'Costing Model'!G12</f>
        <v>770181</v>
      </c>
      <c r="B58" s="42">
        <f>'Costing Model'!G26</f>
        <v>909054</v>
      </c>
      <c r="C58" s="42">
        <f>'Costing Model'!G41</f>
        <v>1102767</v>
      </c>
      <c r="D58" s="42">
        <f>'Costing Model'!G56</f>
        <v>1431039</v>
      </c>
    </row>
    <row r="59" spans="1:4" ht="24.95" customHeight="1" x14ac:dyDescent="0.2">
      <c r="A59" s="42">
        <f>'Costing Model'!G13</f>
        <v>781539</v>
      </c>
      <c r="B59" s="42">
        <f>'Costing Model'!G27</f>
        <v>922500</v>
      </c>
      <c r="C59" s="42">
        <f>'Costing Model'!G42</f>
        <v>1119117</v>
      </c>
      <c r="D59" s="42">
        <f>'Costing Model'!G57</f>
        <v>1452303</v>
      </c>
    </row>
    <row r="60" spans="1:4" ht="24.95" customHeight="1" x14ac:dyDescent="0.2">
      <c r="A60" s="42">
        <f>'Costing Model'!G14</f>
        <v>793074</v>
      </c>
      <c r="B60" s="42">
        <f>'Costing Model'!G28</f>
        <v>936147</v>
      </c>
      <c r="C60" s="42">
        <f>'Costing Model'!G43</f>
        <v>1135713</v>
      </c>
      <c r="D60" s="42">
        <f>'Costing Model'!G58</f>
        <v>1473879</v>
      </c>
    </row>
    <row r="61" spans="1:4" ht="24.95" customHeight="1" x14ac:dyDescent="0.2">
      <c r="A61" s="42">
        <f>'Costing Model'!G15</f>
        <v>804777</v>
      </c>
      <c r="B61" s="42">
        <f>'Costing Model'!G29</f>
        <v>950001</v>
      </c>
      <c r="C61" s="42">
        <f>'Costing Model'!G44</f>
        <v>1152573</v>
      </c>
      <c r="D61" s="42">
        <f>'Costing Model'!G59</f>
        <v>1495782</v>
      </c>
    </row>
    <row r="62" spans="1:4" ht="24.95" customHeight="1" thickBot="1" x14ac:dyDescent="0.25">
      <c r="A62" s="42">
        <f>'Costing Model'!G16</f>
        <v>816666</v>
      </c>
      <c r="B62" s="42">
        <f>'Costing Model'!G30</f>
        <v>964065</v>
      </c>
      <c r="C62" s="43">
        <f>'Costing Model'!G45</f>
        <v>1169658</v>
      </c>
      <c r="D62" s="43">
        <f>'Costing Model'!G60</f>
        <v>1518018</v>
      </c>
    </row>
    <row r="63" spans="1:4" ht="24.95" customHeight="1" x14ac:dyDescent="0.2">
      <c r="A63" s="42">
        <f>'Costing Model'!G17</f>
        <v>828717</v>
      </c>
      <c r="B63" s="42">
        <f>'Costing Model'!G31</f>
        <v>978336</v>
      </c>
      <c r="C63" s="44"/>
      <c r="D63" s="44"/>
    </row>
    <row r="64" spans="1:4" ht="24.95" customHeight="1" x14ac:dyDescent="0.2">
      <c r="A64" s="42">
        <f>'Costing Model'!G18</f>
        <v>840963</v>
      </c>
      <c r="B64" s="42">
        <f>'Costing Model'!G32</f>
        <v>992817</v>
      </c>
      <c r="C64" s="44"/>
      <c r="D64" s="44"/>
    </row>
    <row r="65" spans="1:4" ht="24.95" customHeight="1" thickBot="1" x14ac:dyDescent="0.25">
      <c r="A65" s="43">
        <f>'Costing Model'!G19</f>
        <v>853383</v>
      </c>
      <c r="B65" s="42">
        <f>'Costing Model'!G33</f>
        <v>1007517</v>
      </c>
      <c r="C65" s="44"/>
      <c r="D65" s="44"/>
    </row>
    <row r="66" spans="1:4" ht="24.95" customHeight="1" thickBot="1" x14ac:dyDescent="0.25">
      <c r="A66" s="83"/>
      <c r="B66" s="43">
        <f>'Costing Model'!G34</f>
        <v>1022436</v>
      </c>
      <c r="C66" s="44"/>
      <c r="D66" s="44"/>
    </row>
    <row r="67" spans="1:4" ht="24.95" customHeight="1" x14ac:dyDescent="0.2">
      <c r="A67" s="44"/>
      <c r="B67" s="44"/>
      <c r="C67" s="44"/>
      <c r="D67" s="44"/>
    </row>
    <row r="68" spans="1:4" ht="18" x14ac:dyDescent="0.2">
      <c r="A68" s="39"/>
      <c r="B68" s="39"/>
      <c r="C68" s="39"/>
      <c r="D68" s="39"/>
    </row>
    <row r="69" spans="1:4" x14ac:dyDescent="0.2">
      <c r="A69" s="151" t="str">
        <f>A1</f>
        <v>Appendix A to DPSA Circular 22 of 2023</v>
      </c>
      <c r="B69" s="151"/>
      <c r="C69" s="151"/>
      <c r="D69" s="151"/>
    </row>
    <row r="70" spans="1:4" ht="9.75" customHeight="1" x14ac:dyDescent="0.2">
      <c r="A70" s="39"/>
      <c r="B70" s="39"/>
      <c r="C70" s="39"/>
      <c r="D70" s="39"/>
    </row>
    <row r="71" spans="1:4" ht="22.5" customHeight="1" x14ac:dyDescent="0.2">
      <c r="A71" s="150" t="s">
        <v>33</v>
      </c>
      <c r="B71" s="150"/>
      <c r="C71" s="150"/>
      <c r="D71" s="150"/>
    </row>
    <row r="72" spans="1:4" ht="13.5" thickBot="1" x14ac:dyDescent="0.25">
      <c r="A72" s="40"/>
      <c r="B72" s="40"/>
      <c r="C72" s="40"/>
      <c r="D72" s="40"/>
    </row>
    <row r="73" spans="1:4" ht="68.25" customHeight="1" thickBot="1" x14ac:dyDescent="0.25">
      <c r="A73" s="49" t="s">
        <v>27</v>
      </c>
      <c r="B73" s="49" t="s">
        <v>28</v>
      </c>
      <c r="C73" s="50" t="s">
        <v>29</v>
      </c>
      <c r="D73" s="51" t="s">
        <v>30</v>
      </c>
    </row>
    <row r="74" spans="1:4" ht="31.15" customHeight="1" thickBot="1" x14ac:dyDescent="0.25">
      <c r="A74" s="52" t="s">
        <v>63</v>
      </c>
      <c r="B74" s="52" t="s">
        <v>64</v>
      </c>
      <c r="C74" s="52" t="s">
        <v>65</v>
      </c>
      <c r="D74" s="52" t="s">
        <v>66</v>
      </c>
    </row>
    <row r="75" spans="1:4" ht="13.5" thickBot="1" x14ac:dyDescent="0.25">
      <c r="A75" s="6" t="s">
        <v>2</v>
      </c>
      <c r="B75" s="6" t="s">
        <v>2</v>
      </c>
      <c r="C75" s="6"/>
      <c r="D75" s="6"/>
    </row>
    <row r="76" spans="1:4" ht="24.95" customHeight="1" x14ac:dyDescent="0.2">
      <c r="A76" s="45">
        <f>'Costing Model'!I8</f>
        <v>871650</v>
      </c>
      <c r="B76" s="41">
        <f>'Costing Model'!I22</f>
        <v>1028670</v>
      </c>
      <c r="C76" s="80">
        <f>'Costing Model'!I37</f>
        <v>1247685</v>
      </c>
      <c r="D76" s="41">
        <f>'Costing Model'!I52</f>
        <v>1618899</v>
      </c>
    </row>
    <row r="77" spans="1:4" ht="24.95" customHeight="1" x14ac:dyDescent="0.2">
      <c r="A77" s="46">
        <f>'Costing Model'!I9</f>
        <v>884508</v>
      </c>
      <c r="B77" s="42">
        <f>'Costing Model'!I23</f>
        <v>1043874</v>
      </c>
      <c r="C77" s="79">
        <f>'Costing Model'!I38</f>
        <v>1266177</v>
      </c>
      <c r="D77" s="42">
        <f>'Costing Model'!I53</f>
        <v>1642932</v>
      </c>
    </row>
    <row r="78" spans="1:4" ht="24.95" customHeight="1" x14ac:dyDescent="0.2">
      <c r="A78" s="46">
        <f>'Costing Model'!I10</f>
        <v>897540</v>
      </c>
      <c r="B78" s="42">
        <f>'Costing Model'!I24</f>
        <v>1059315</v>
      </c>
      <c r="C78" s="79">
        <f>'Costing Model'!I39</f>
        <v>1284936</v>
      </c>
      <c r="D78" s="42">
        <f>'Costing Model'!I54</f>
        <v>1667343</v>
      </c>
    </row>
    <row r="79" spans="1:4" ht="24.95" customHeight="1" x14ac:dyDescent="0.2">
      <c r="A79" s="46">
        <f>'Costing Model'!I11</f>
        <v>910782</v>
      </c>
      <c r="B79" s="42">
        <f>'Costing Model'!I25</f>
        <v>1074966</v>
      </c>
      <c r="C79" s="79">
        <f>'Costing Model'!I40</f>
        <v>1303992</v>
      </c>
      <c r="D79" s="42">
        <f>'Costing Model'!I55</f>
        <v>1692114</v>
      </c>
    </row>
    <row r="80" spans="1:4" ht="24.95" customHeight="1" x14ac:dyDescent="0.2">
      <c r="A80" s="46">
        <f>'Costing Model'!I12</f>
        <v>924216</v>
      </c>
      <c r="B80" s="42">
        <f>'Costing Model'!I26</f>
        <v>1090866</v>
      </c>
      <c r="C80" s="79">
        <f>'Costing Model'!I41</f>
        <v>1323321</v>
      </c>
      <c r="D80" s="42">
        <f>'Costing Model'!I56</f>
        <v>1717248</v>
      </c>
    </row>
    <row r="81" spans="1:4" ht="24.95" customHeight="1" x14ac:dyDescent="0.2">
      <c r="A81" s="46">
        <f>'Costing Model'!I13</f>
        <v>937848</v>
      </c>
      <c r="B81" s="42">
        <f>'Costing Model'!I27</f>
        <v>1107000</v>
      </c>
      <c r="C81" s="79">
        <f>'Costing Model'!I42</f>
        <v>1342941</v>
      </c>
      <c r="D81" s="42">
        <f>'Costing Model'!I57</f>
        <v>1742763</v>
      </c>
    </row>
    <row r="82" spans="1:4" ht="24.95" customHeight="1" x14ac:dyDescent="0.2">
      <c r="A82" s="46">
        <f>'Costing Model'!I14</f>
        <v>951690</v>
      </c>
      <c r="B82" s="42">
        <f>'Costing Model'!I28</f>
        <v>1123377</v>
      </c>
      <c r="C82" s="79">
        <f>'Costing Model'!I43</f>
        <v>1362858</v>
      </c>
      <c r="D82" s="42">
        <f>'Costing Model'!I58</f>
        <v>1768656</v>
      </c>
    </row>
    <row r="83" spans="1:4" ht="24.95" customHeight="1" x14ac:dyDescent="0.2">
      <c r="A83" s="46">
        <f>'Costing Model'!I15</f>
        <v>965733</v>
      </c>
      <c r="B83" s="42">
        <f>'Costing Model'!I29</f>
        <v>1140000</v>
      </c>
      <c r="C83" s="79">
        <f>'Costing Model'!I44</f>
        <v>1383087</v>
      </c>
      <c r="D83" s="42">
        <f>'Costing Model'!I59</f>
        <v>1794939</v>
      </c>
    </row>
    <row r="84" spans="1:4" ht="24.95" customHeight="1" thickBot="1" x14ac:dyDescent="0.25">
      <c r="A84" s="46">
        <f>'Costing Model'!I16</f>
        <v>979998</v>
      </c>
      <c r="B84" s="42">
        <f>'Costing Model'!I30</f>
        <v>1156878</v>
      </c>
      <c r="C84" s="81">
        <f>'Costing Model'!I45</f>
        <v>1403592</v>
      </c>
      <c r="D84" s="43">
        <f>'Costing Model'!I60</f>
        <v>1821624</v>
      </c>
    </row>
    <row r="85" spans="1:4" ht="24.95" customHeight="1" x14ac:dyDescent="0.2">
      <c r="A85" s="46">
        <f>'Costing Model'!I17</f>
        <v>994461</v>
      </c>
      <c r="B85" s="42">
        <f>'Costing Model'!I31</f>
        <v>1174002</v>
      </c>
      <c r="C85" s="44"/>
      <c r="D85" s="44"/>
    </row>
    <row r="86" spans="1:4" ht="24.95" customHeight="1" x14ac:dyDescent="0.2">
      <c r="A86" s="46">
        <f>'Costing Model'!I18</f>
        <v>1009158</v>
      </c>
      <c r="B86" s="42">
        <f>'Costing Model'!I32</f>
        <v>1191381</v>
      </c>
      <c r="C86" s="44"/>
      <c r="D86" s="44"/>
    </row>
    <row r="87" spans="1:4" ht="24.95" customHeight="1" thickBot="1" x14ac:dyDescent="0.25">
      <c r="A87" s="48">
        <f>'Costing Model'!I19</f>
        <v>1024059</v>
      </c>
      <c r="B87" s="42">
        <f>'Costing Model'!I33</f>
        <v>1209021</v>
      </c>
      <c r="C87" s="44"/>
      <c r="D87" s="44"/>
    </row>
    <row r="88" spans="1:4" ht="24.95" customHeight="1" thickBot="1" x14ac:dyDescent="0.25">
      <c r="A88" s="80"/>
      <c r="B88" s="43">
        <f>'Costing Model'!I34</f>
        <v>1226922</v>
      </c>
      <c r="C88" s="44"/>
      <c r="D88" s="44"/>
    </row>
    <row r="89" spans="1:4" ht="24.95" customHeight="1" x14ac:dyDescent="0.2">
      <c r="A89" s="44"/>
      <c r="B89" s="44"/>
      <c r="C89" s="44"/>
      <c r="D89" s="44"/>
    </row>
    <row r="90" spans="1:4" ht="18" x14ac:dyDescent="0.25">
      <c r="A90" s="13"/>
      <c r="B90" s="13"/>
      <c r="C90" s="13"/>
      <c r="D90" s="13"/>
    </row>
    <row r="91" spans="1:4" ht="18" x14ac:dyDescent="0.25">
      <c r="A91" s="13"/>
      <c r="B91" s="13"/>
      <c r="C91" s="13"/>
      <c r="D91" s="13"/>
    </row>
  </sheetData>
  <mergeCells count="9">
    <mergeCell ref="A71:D71"/>
    <mergeCell ref="A25:D25"/>
    <mergeCell ref="A47:D47"/>
    <mergeCell ref="A69:D69"/>
    <mergeCell ref="A1:D1"/>
    <mergeCell ref="A3:D3"/>
    <mergeCell ref="A5:D5"/>
    <mergeCell ref="A27:D27"/>
    <mergeCell ref="A49:D49"/>
  </mergeCells>
  <phoneticPr fontId="17" type="noConversion"/>
  <pageMargins left="0.74803149606299213" right="0.74803149606299213" top="0.78740157480314965" bottom="0.78740157480314965" header="0.51181102362204722" footer="0.51181102362204722"/>
  <pageSetup orientation="portrait" r:id="rId1"/>
  <headerFooter alignWithMargins="0">
    <oddHeader>&amp;C&amp;P</oddHeader>
  </headerFooter>
  <rowBreaks count="3" manualBreakCount="3">
    <brk id="24" max="16383" man="1"/>
    <brk id="46" max="16383" man="1"/>
    <brk id="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view="pageBreakPreview" zoomScale="142" zoomScaleNormal="100" zoomScaleSheetLayoutView="142" workbookViewId="0">
      <selection sqref="A1:D1"/>
    </sheetView>
  </sheetViews>
  <sheetFormatPr defaultRowHeight="12.75" x14ac:dyDescent="0.2"/>
  <cols>
    <col min="1" max="1" width="21.7109375" customWidth="1"/>
    <col min="2" max="2" width="4.28515625" customWidth="1"/>
    <col min="3" max="3" width="32.28515625" customWidth="1"/>
    <col min="4" max="4" width="34" customWidth="1"/>
    <col min="5" max="5" width="3.5703125" customWidth="1"/>
    <col min="6" max="6" width="3.140625" customWidth="1"/>
    <col min="7" max="7" width="9.5703125" hidden="1" customWidth="1"/>
  </cols>
  <sheetData>
    <row r="1" spans="1:8" ht="12.75" customHeight="1" x14ac:dyDescent="0.2">
      <c r="A1" s="152" t="s">
        <v>91</v>
      </c>
      <c r="B1" s="152"/>
      <c r="C1" s="152"/>
      <c r="D1" s="152"/>
      <c r="E1" s="1"/>
    </row>
    <row r="2" spans="1:8" x14ac:dyDescent="0.2">
      <c r="A2" s="1"/>
      <c r="B2" s="1"/>
      <c r="C2" s="1"/>
      <c r="D2" s="1"/>
      <c r="E2" s="1"/>
    </row>
    <row r="3" spans="1:8" ht="24" customHeight="1" x14ac:dyDescent="0.2">
      <c r="A3" s="159" t="s">
        <v>17</v>
      </c>
      <c r="B3" s="159"/>
      <c r="C3" s="159"/>
      <c r="D3" s="159"/>
      <c r="E3" s="2"/>
    </row>
    <row r="4" spans="1:8" ht="6.75" customHeight="1" x14ac:dyDescent="0.2"/>
    <row r="5" spans="1:8" ht="21" customHeight="1" x14ac:dyDescent="0.2">
      <c r="A5" s="161" t="s">
        <v>50</v>
      </c>
      <c r="B5" s="161"/>
      <c r="C5" s="161"/>
      <c r="D5" s="161"/>
      <c r="E5" s="3"/>
    </row>
    <row r="6" spans="1:8" ht="9" customHeight="1" x14ac:dyDescent="0.2">
      <c r="A6" s="9"/>
      <c r="B6" s="9"/>
      <c r="C6" s="9"/>
      <c r="D6" s="9"/>
      <c r="E6" s="3"/>
    </row>
    <row r="7" spans="1:8" ht="22.5" customHeight="1" x14ac:dyDescent="0.2">
      <c r="A7" s="160" t="s">
        <v>39</v>
      </c>
      <c r="B7" s="160"/>
      <c r="C7" s="160"/>
      <c r="D7" s="160"/>
      <c r="E7" s="3"/>
    </row>
    <row r="8" spans="1:8" ht="6.75" customHeight="1" thickBot="1" x14ac:dyDescent="0.25">
      <c r="A8" s="9"/>
      <c r="B8" s="9"/>
      <c r="C8" s="9"/>
      <c r="D8" s="9"/>
      <c r="E8" s="3"/>
    </row>
    <row r="9" spans="1:8" ht="25.9" customHeight="1" x14ac:dyDescent="0.2">
      <c r="A9" s="155" t="s">
        <v>34</v>
      </c>
      <c r="B9" s="156"/>
      <c r="C9" s="86" t="s">
        <v>67</v>
      </c>
      <c r="D9" s="84" t="s">
        <v>68</v>
      </c>
      <c r="G9" s="69" t="s">
        <v>53</v>
      </c>
    </row>
    <row r="10" spans="1:8" ht="19.899999999999999" customHeight="1" thickBot="1" x14ac:dyDescent="0.25">
      <c r="A10" s="157"/>
      <c r="B10" s="158"/>
      <c r="C10" s="87" t="s">
        <v>86</v>
      </c>
      <c r="D10" s="85" t="s">
        <v>87</v>
      </c>
      <c r="G10" s="69"/>
    </row>
    <row r="11" spans="1:8" ht="9.75" customHeight="1" x14ac:dyDescent="0.2">
      <c r="A11" s="26"/>
      <c r="B11" s="26"/>
      <c r="C11" s="27"/>
      <c r="D11" s="27"/>
    </row>
    <row r="12" spans="1:8" s="6" customFormat="1" ht="21" customHeight="1" x14ac:dyDescent="0.2">
      <c r="A12" s="53" t="s">
        <v>18</v>
      </c>
      <c r="B12" s="82"/>
      <c r="C12" s="11">
        <f>'Costing Model'!B8</f>
        <v>1105383</v>
      </c>
      <c r="D12" s="11">
        <f>'Costing Model'!C8</f>
        <v>1162200</v>
      </c>
      <c r="F12" s="10"/>
      <c r="G12" s="70">
        <f t="shared" ref="G12:G65" si="0">(D12-C12)/C12</f>
        <v>5.1400283883504629E-2</v>
      </c>
      <c r="H12" s="12"/>
    </row>
    <row r="13" spans="1:8" s="6" customFormat="1" ht="21" customHeight="1" x14ac:dyDescent="0.2">
      <c r="A13" s="54" t="s">
        <v>63</v>
      </c>
      <c r="B13" s="32"/>
      <c r="C13" s="11">
        <f>'Costing Model'!B9</f>
        <v>1121979</v>
      </c>
      <c r="D13" s="11">
        <f>'Costing Model'!C9</f>
        <v>1179345</v>
      </c>
      <c r="F13" s="10"/>
      <c r="G13" s="70">
        <f t="shared" si="0"/>
        <v>5.1129299211482571E-2</v>
      </c>
      <c r="H13" s="12"/>
    </row>
    <row r="14" spans="1:8" s="6" customFormat="1" ht="21" customHeight="1" x14ac:dyDescent="0.2">
      <c r="A14" s="54" t="s">
        <v>2</v>
      </c>
      <c r="B14" s="33"/>
      <c r="C14" s="11">
        <f>'Costing Model'!B10</f>
        <v>1138800</v>
      </c>
      <c r="D14" s="11">
        <f>'Costing Model'!C10</f>
        <v>1196721</v>
      </c>
      <c r="F14" s="10"/>
      <c r="G14" s="70">
        <f t="shared" si="0"/>
        <v>5.0861433087460488E-2</v>
      </c>
      <c r="H14" s="12"/>
    </row>
    <row r="15" spans="1:8" s="6" customFormat="1" ht="21" customHeight="1" x14ac:dyDescent="0.2">
      <c r="A15" s="55"/>
      <c r="B15" s="33"/>
      <c r="C15" s="11">
        <f>'Costing Model'!B11</f>
        <v>1155891</v>
      </c>
      <c r="D15" s="11">
        <f>'Costing Model'!C11</f>
        <v>1214376</v>
      </c>
      <c r="F15" s="10"/>
      <c r="G15" s="70">
        <f t="shared" si="0"/>
        <v>5.0597331409276483E-2</v>
      </c>
      <c r="H15" s="12"/>
    </row>
    <row r="16" spans="1:8" s="6" customFormat="1" ht="21" customHeight="1" x14ac:dyDescent="0.2">
      <c r="A16" s="55"/>
      <c r="B16" s="33"/>
      <c r="C16" s="11">
        <f>'Costing Model'!B12</f>
        <v>1173231</v>
      </c>
      <c r="D16" s="11">
        <f>'Costing Model'!C12</f>
        <v>1232289</v>
      </c>
      <c r="F16" s="10"/>
      <c r="G16" s="70">
        <f t="shared" si="0"/>
        <v>5.0337912994116246E-2</v>
      </c>
      <c r="H16" s="12"/>
    </row>
    <row r="17" spans="1:8" s="6" customFormat="1" ht="21" customHeight="1" x14ac:dyDescent="0.2">
      <c r="A17" s="55"/>
      <c r="B17" s="33"/>
      <c r="C17" s="11">
        <f>'Costing Model'!B13</f>
        <v>1190826</v>
      </c>
      <c r="D17" s="11">
        <f>'Costing Model'!C13</f>
        <v>1250463</v>
      </c>
      <c r="F17" s="10"/>
      <c r="G17" s="70">
        <f t="shared" si="0"/>
        <v>5.0080364385728895E-2</v>
      </c>
      <c r="H17" s="12"/>
    </row>
    <row r="18" spans="1:8" s="6" customFormat="1" ht="21" customHeight="1" x14ac:dyDescent="0.2">
      <c r="A18" s="55"/>
      <c r="B18" s="33"/>
      <c r="C18" s="11">
        <f>'Costing Model'!B14</f>
        <v>1208691</v>
      </c>
      <c r="D18" s="11">
        <f>'Costing Model'!C14</f>
        <v>1268919</v>
      </c>
      <c r="F18" s="10"/>
      <c r="G18" s="70">
        <f t="shared" si="0"/>
        <v>4.9829112651620634E-2</v>
      </c>
      <c r="H18" s="12"/>
    </row>
    <row r="19" spans="1:8" s="6" customFormat="1" ht="21" customHeight="1" x14ac:dyDescent="0.2">
      <c r="A19" s="55"/>
      <c r="B19" s="33"/>
      <c r="C19" s="11">
        <f>'Costing Model'!B15</f>
        <v>1226817</v>
      </c>
      <c r="D19" s="11">
        <f>'Costing Model'!C15</f>
        <v>1287642</v>
      </c>
      <c r="F19" s="10"/>
      <c r="G19" s="70">
        <f t="shared" si="0"/>
        <v>4.9579521640146819E-2</v>
      </c>
      <c r="H19" s="12"/>
    </row>
    <row r="20" spans="1:8" s="6" customFormat="1" ht="21" customHeight="1" x14ac:dyDescent="0.2">
      <c r="A20" s="55"/>
      <c r="B20" s="33"/>
      <c r="C20" s="11">
        <f>'Costing Model'!B16</f>
        <v>1245231</v>
      </c>
      <c r="D20" s="11">
        <f>'Costing Model'!C16</f>
        <v>1306665</v>
      </c>
      <c r="F20" s="10"/>
      <c r="G20" s="70">
        <f t="shared" si="0"/>
        <v>4.9335424511596643E-2</v>
      </c>
      <c r="H20" s="12"/>
    </row>
    <row r="21" spans="1:8" s="6" customFormat="1" ht="21" customHeight="1" x14ac:dyDescent="0.2">
      <c r="A21" s="55"/>
      <c r="B21" s="33"/>
      <c r="C21" s="11">
        <f>'Costing Model'!B17</f>
        <v>1263900</v>
      </c>
      <c r="D21" s="11">
        <f>'Costing Model'!C17</f>
        <v>1325949</v>
      </c>
      <c r="F21" s="10"/>
      <c r="G21" s="70">
        <f t="shared" si="0"/>
        <v>4.9093282696415858E-2</v>
      </c>
      <c r="H21" s="12"/>
    </row>
    <row r="22" spans="1:8" s="6" customFormat="1" ht="21" customHeight="1" x14ac:dyDescent="0.2">
      <c r="A22" s="55"/>
      <c r="B22" s="33"/>
      <c r="C22" s="11">
        <f>'Costing Model'!B18</f>
        <v>1282866</v>
      </c>
      <c r="D22" s="11">
        <f>'Costing Model'!C18</f>
        <v>1345542</v>
      </c>
      <c r="F22" s="10"/>
      <c r="G22" s="70">
        <f t="shared" si="0"/>
        <v>4.8856232841154104E-2</v>
      </c>
      <c r="H22" s="12"/>
    </row>
    <row r="23" spans="1:8" s="6" customFormat="1" ht="21" customHeight="1" x14ac:dyDescent="0.2">
      <c r="A23" s="56"/>
      <c r="B23" s="34"/>
      <c r="C23" s="11">
        <f>'Costing Model'!B19</f>
        <v>1302102</v>
      </c>
      <c r="D23" s="11">
        <f>'Costing Model'!C19</f>
        <v>1365411</v>
      </c>
      <c r="F23" s="10"/>
      <c r="G23" s="70">
        <f t="shared" si="0"/>
        <v>4.8620614974863717E-2</v>
      </c>
      <c r="H23" s="12"/>
    </row>
    <row r="24" spans="1:8" s="6" customFormat="1" ht="12" customHeight="1" x14ac:dyDescent="0.2">
      <c r="A24" s="57"/>
      <c r="C24" s="28"/>
      <c r="D24" s="28"/>
      <c r="F24" s="29"/>
      <c r="G24" s="70"/>
      <c r="H24" s="30"/>
    </row>
    <row r="25" spans="1:8" s="6" customFormat="1" ht="21" customHeight="1" x14ac:dyDescent="0.2">
      <c r="A25" s="53" t="s">
        <v>20</v>
      </c>
      <c r="B25" s="31"/>
      <c r="C25" s="11">
        <f>'Costing Model'!B22</f>
        <v>1308051</v>
      </c>
      <c r="D25" s="11">
        <f>'Costing Model'!C22</f>
        <v>1371558</v>
      </c>
      <c r="F25" s="10"/>
      <c r="G25" s="70">
        <f t="shared" si="0"/>
        <v>4.8550859255487744E-2</v>
      </c>
      <c r="H25" s="12"/>
    </row>
    <row r="26" spans="1:8" s="6" customFormat="1" ht="21" customHeight="1" x14ac:dyDescent="0.2">
      <c r="A26" s="54" t="s">
        <v>64</v>
      </c>
      <c r="B26" s="32"/>
      <c r="C26" s="11">
        <f>'Costing Model'!B23</f>
        <v>1327680</v>
      </c>
      <c r="D26" s="11">
        <f>'Costing Model'!C23</f>
        <v>1391832</v>
      </c>
      <c r="F26" s="10"/>
      <c r="G26" s="70">
        <f t="shared" si="0"/>
        <v>4.8318872017353576E-2</v>
      </c>
      <c r="H26" s="12"/>
    </row>
    <row r="27" spans="1:8" s="6" customFormat="1" ht="21" customHeight="1" x14ac:dyDescent="0.2">
      <c r="A27" s="54"/>
      <c r="B27" s="32"/>
      <c r="C27" s="11">
        <f>'Costing Model'!B24</f>
        <v>1347606</v>
      </c>
      <c r="D27" s="11">
        <f>'Costing Model'!C24</f>
        <v>1412418</v>
      </c>
      <c r="F27" s="10"/>
      <c r="G27" s="70">
        <f t="shared" si="0"/>
        <v>4.8094175894141167E-2</v>
      </c>
      <c r="H27" s="12"/>
    </row>
    <row r="28" spans="1:8" s="6" customFormat="1" ht="21" customHeight="1" x14ac:dyDescent="0.2">
      <c r="A28" s="55"/>
      <c r="B28" s="33"/>
      <c r="C28" s="11">
        <f>'Costing Model'!B25</f>
        <v>1367811</v>
      </c>
      <c r="D28" s="11">
        <f>'Costing Model'!C25</f>
        <v>1433289</v>
      </c>
      <c r="F28" s="10"/>
      <c r="G28" s="70">
        <f t="shared" si="0"/>
        <v>4.7870648795776606E-2</v>
      </c>
      <c r="H28" s="12"/>
    </row>
    <row r="29" spans="1:8" s="6" customFormat="1" ht="21" customHeight="1" x14ac:dyDescent="0.2">
      <c r="A29" s="55"/>
      <c r="B29" s="33"/>
      <c r="C29" s="11">
        <f>'Costing Model'!B26</f>
        <v>1388331</v>
      </c>
      <c r="D29" s="11">
        <f>'Costing Model'!C26</f>
        <v>1454487</v>
      </c>
      <c r="F29" s="10"/>
      <c r="G29" s="70">
        <f t="shared" si="0"/>
        <v>4.7651460638709356E-2</v>
      </c>
      <c r="H29" s="12"/>
    </row>
    <row r="30" spans="1:8" s="6" customFormat="1" ht="21" customHeight="1" x14ac:dyDescent="0.2">
      <c r="A30" s="55"/>
      <c r="B30" s="33"/>
      <c r="C30" s="11">
        <f>'Costing Model'!B27</f>
        <v>1409157</v>
      </c>
      <c r="D30" s="11">
        <f>'Costing Model'!C27</f>
        <v>1476000</v>
      </c>
      <c r="F30" s="10"/>
      <c r="G30" s="70">
        <f t="shared" si="0"/>
        <v>4.7434742899478195E-2</v>
      </c>
      <c r="H30" s="12"/>
    </row>
    <row r="31" spans="1:8" s="6" customFormat="1" ht="21" customHeight="1" x14ac:dyDescent="0.2">
      <c r="A31" s="55"/>
      <c r="B31" s="33"/>
      <c r="C31" s="11">
        <f>'Costing Model'!B28</f>
        <v>1430298</v>
      </c>
      <c r="D31" s="11">
        <f>'Costing Model'!C28</f>
        <v>1497837</v>
      </c>
      <c r="F31" s="10"/>
      <c r="G31" s="70">
        <f t="shared" si="0"/>
        <v>4.7220229630468617E-2</v>
      </c>
      <c r="H31" s="12"/>
    </row>
    <row r="32" spans="1:8" s="6" customFormat="1" ht="21" customHeight="1" x14ac:dyDescent="0.2">
      <c r="A32" s="55"/>
      <c r="B32" s="33"/>
      <c r="C32" s="11">
        <f>'Costing Model'!B29</f>
        <v>1451754</v>
      </c>
      <c r="D32" s="11">
        <f>'Costing Model'!C29</f>
        <v>1520001</v>
      </c>
      <c r="F32" s="10"/>
      <c r="G32" s="70">
        <f t="shared" si="0"/>
        <v>4.701003062502325E-2</v>
      </c>
      <c r="H32" s="12"/>
    </row>
    <row r="33" spans="1:8" s="6" customFormat="1" ht="21" customHeight="1" x14ac:dyDescent="0.2">
      <c r="A33" s="55"/>
      <c r="B33" s="33"/>
      <c r="C33" s="11">
        <f>'Costing Model'!B30</f>
        <v>1473537</v>
      </c>
      <c r="D33" s="11">
        <f>'Costing Model'!C30</f>
        <v>1542504</v>
      </c>
      <c r="F33" s="10"/>
      <c r="G33" s="70">
        <f t="shared" si="0"/>
        <v>4.6803711070709457E-2</v>
      </c>
      <c r="H33" s="12"/>
    </row>
    <row r="34" spans="1:8" s="6" customFormat="1" ht="21" customHeight="1" x14ac:dyDescent="0.2">
      <c r="A34" s="55"/>
      <c r="B34" s="33"/>
      <c r="C34" s="11">
        <f>'Costing Model'!B31</f>
        <v>1495641</v>
      </c>
      <c r="D34" s="11">
        <f>'Costing Model'!C31</f>
        <v>1565337</v>
      </c>
      <c r="F34" s="10"/>
      <c r="G34" s="70">
        <f t="shared" si="0"/>
        <v>4.659941790844193E-2</v>
      </c>
      <c r="H34" s="12"/>
    </row>
    <row r="35" spans="1:8" s="6" customFormat="1" ht="21" customHeight="1" x14ac:dyDescent="0.2">
      <c r="A35" s="55"/>
      <c r="B35" s="33"/>
      <c r="C35" s="11">
        <f>'Costing Model'!B32</f>
        <v>1518069</v>
      </c>
      <c r="D35" s="11">
        <f>'Costing Model'!C32</f>
        <v>1588506</v>
      </c>
      <c r="F35" s="10"/>
      <c r="G35" s="70">
        <f t="shared" si="0"/>
        <v>4.6399076721809089E-2</v>
      </c>
      <c r="H35" s="12"/>
    </row>
    <row r="36" spans="1:8" s="6" customFormat="1" ht="21" customHeight="1" x14ac:dyDescent="0.2">
      <c r="A36" s="55"/>
      <c r="B36" s="33"/>
      <c r="C36" s="11">
        <f>'Costing Model'!B33</f>
        <v>1540839</v>
      </c>
      <c r="D36" s="11">
        <f>'Costing Model'!C33</f>
        <v>1612026</v>
      </c>
      <c r="F36" s="10"/>
      <c r="G36" s="70">
        <f t="shared" si="0"/>
        <v>4.6200154591102639E-2</v>
      </c>
      <c r="H36" s="12"/>
    </row>
    <row r="37" spans="1:8" s="6" customFormat="1" ht="21" customHeight="1" x14ac:dyDescent="0.2">
      <c r="A37" s="56"/>
      <c r="B37" s="34"/>
      <c r="C37" s="11">
        <f>'Costing Model'!B34</f>
        <v>1563948</v>
      </c>
      <c r="D37" s="11">
        <f>'Costing Model'!C34</f>
        <v>1635897</v>
      </c>
      <c r="F37" s="10"/>
      <c r="G37" s="70">
        <f t="shared" si="0"/>
        <v>4.6004726499858054E-2</v>
      </c>
      <c r="H37" s="12"/>
    </row>
    <row r="38" spans="1:8" s="6" customFormat="1" ht="12" customHeight="1" x14ac:dyDescent="0.2">
      <c r="A38" s="57"/>
      <c r="C38" s="28"/>
      <c r="D38" s="28"/>
      <c r="F38" s="10"/>
      <c r="G38" s="70"/>
      <c r="H38" s="12"/>
    </row>
    <row r="39" spans="1:8" s="6" customFormat="1" ht="12" customHeight="1" x14ac:dyDescent="0.2">
      <c r="A39" s="151" t="str">
        <f>A1</f>
        <v>Appendix B to DPSA Circular 22 of 2023</v>
      </c>
      <c r="B39" s="151"/>
      <c r="C39" s="151"/>
      <c r="D39" s="151"/>
      <c r="F39" s="10"/>
      <c r="G39" s="70"/>
      <c r="H39" s="12"/>
    </row>
    <row r="40" spans="1:8" s="6" customFormat="1" ht="12" customHeight="1" thickBot="1" x14ac:dyDescent="0.25">
      <c r="A40" s="57"/>
      <c r="C40" s="28"/>
      <c r="D40" s="28"/>
      <c r="F40" s="10"/>
      <c r="G40" s="70"/>
      <c r="H40" s="12"/>
    </row>
    <row r="41" spans="1:8" s="6" customFormat="1" ht="29.45" customHeight="1" x14ac:dyDescent="0.2">
      <c r="A41" s="155" t="s">
        <v>34</v>
      </c>
      <c r="B41" s="156"/>
      <c r="C41" s="86" t="s">
        <v>67</v>
      </c>
      <c r="D41" s="84" t="s">
        <v>68</v>
      </c>
      <c r="F41" s="10"/>
      <c r="G41" s="70"/>
      <c r="H41" s="12"/>
    </row>
    <row r="42" spans="1:8" s="6" customFormat="1" ht="18" customHeight="1" thickBot="1" x14ac:dyDescent="0.25">
      <c r="A42" s="157"/>
      <c r="B42" s="158"/>
      <c r="C42" s="87" t="str">
        <f>C10</f>
        <v xml:space="preserve"> 31 March 2023</v>
      </c>
      <c r="D42" s="85" t="str">
        <f>D10</f>
        <v xml:space="preserve"> 1 April 2023</v>
      </c>
      <c r="F42" s="10"/>
      <c r="G42" s="70"/>
      <c r="H42" s="12"/>
    </row>
    <row r="43" spans="1:8" s="6" customFormat="1" ht="12" customHeight="1" x14ac:dyDescent="0.2">
      <c r="A43" s="57"/>
      <c r="C43" s="28"/>
      <c r="D43" s="28"/>
      <c r="F43" s="10"/>
      <c r="G43" s="70"/>
      <c r="H43" s="12"/>
    </row>
    <row r="44" spans="1:8" s="6" customFormat="1" ht="21" customHeight="1" x14ac:dyDescent="0.2">
      <c r="A44" s="53" t="s">
        <v>35</v>
      </c>
      <c r="B44" s="31"/>
      <c r="C44" s="11">
        <f>'Costing Model'!B37</f>
        <v>1590747</v>
      </c>
      <c r="D44" s="11">
        <f>'Costing Model'!C37</f>
        <v>1663581</v>
      </c>
      <c r="F44" s="10"/>
      <c r="G44" s="70">
        <f t="shared" si="0"/>
        <v>4.5786036371591461E-2</v>
      </c>
      <c r="H44" s="12"/>
    </row>
    <row r="45" spans="1:8" s="6" customFormat="1" ht="21" customHeight="1" x14ac:dyDescent="0.2">
      <c r="A45" s="47" t="s">
        <v>36</v>
      </c>
      <c r="B45" s="32"/>
      <c r="C45" s="11">
        <f>'Costing Model'!B38</f>
        <v>1614612</v>
      </c>
      <c r="D45" s="11">
        <f>'Costing Model'!C38</f>
        <v>1688235</v>
      </c>
      <c r="F45" s="10"/>
      <c r="G45" s="70">
        <f t="shared" si="0"/>
        <v>4.5597951706044547E-2</v>
      </c>
      <c r="H45" s="12"/>
    </row>
    <row r="46" spans="1:8" s="6" customFormat="1" ht="21" customHeight="1" x14ac:dyDescent="0.2">
      <c r="A46" s="54" t="s">
        <v>65</v>
      </c>
      <c r="B46" s="32"/>
      <c r="C46" s="11">
        <f>'Costing Model'!B39</f>
        <v>1638828</v>
      </c>
      <c r="D46" s="11">
        <f>'Costing Model'!C39</f>
        <v>1713249</v>
      </c>
      <c r="F46" s="10"/>
      <c r="G46" s="70">
        <f t="shared" si="0"/>
        <v>4.5411110867034248E-2</v>
      </c>
      <c r="H46" s="12"/>
    </row>
    <row r="47" spans="1:8" s="6" customFormat="1" ht="21" customHeight="1" x14ac:dyDescent="0.2">
      <c r="A47" s="54"/>
      <c r="B47" s="32"/>
      <c r="C47" s="11">
        <f>'Costing Model'!B40</f>
        <v>1663422</v>
      </c>
      <c r="D47" s="11">
        <f>'Costing Model'!C40</f>
        <v>1738656</v>
      </c>
      <c r="F47" s="10"/>
      <c r="G47" s="70">
        <f t="shared" si="0"/>
        <v>4.5228450747916045E-2</v>
      </c>
      <c r="H47" s="12"/>
    </row>
    <row r="48" spans="1:8" s="6" customFormat="1" ht="21" customHeight="1" x14ac:dyDescent="0.2">
      <c r="A48" s="55"/>
      <c r="B48" s="33"/>
      <c r="C48" s="11">
        <f>'Costing Model'!B41</f>
        <v>1688373</v>
      </c>
      <c r="D48" s="11">
        <f>'Costing Model'!C41</f>
        <v>1764429</v>
      </c>
      <c r="F48" s="10"/>
      <c r="G48" s="70">
        <f t="shared" si="0"/>
        <v>4.5046917950002756E-2</v>
      </c>
      <c r="H48" s="12"/>
    </row>
    <row r="49" spans="1:8" s="6" customFormat="1" ht="21" customHeight="1" x14ac:dyDescent="0.2">
      <c r="A49" s="55"/>
      <c r="B49" s="33"/>
      <c r="C49" s="11">
        <f>'Costing Model'!B42</f>
        <v>1713696</v>
      </c>
      <c r="D49" s="11">
        <f>'Costing Model'!C42</f>
        <v>1790589</v>
      </c>
      <c r="F49" s="10"/>
      <c r="G49" s="70">
        <f t="shared" si="0"/>
        <v>4.4869685171699064E-2</v>
      </c>
      <c r="H49" s="12"/>
    </row>
    <row r="50" spans="1:8" s="6" customFormat="1" ht="21" customHeight="1" x14ac:dyDescent="0.2">
      <c r="A50" s="55"/>
      <c r="B50" s="33"/>
      <c r="C50" s="11">
        <f>'Costing Model'!B43</f>
        <v>1739403</v>
      </c>
      <c r="D50" s="11">
        <f>'Costing Model'!C43</f>
        <v>1817142</v>
      </c>
      <c r="F50" s="10"/>
      <c r="G50" s="70">
        <f t="shared" si="0"/>
        <v>4.4692920502034321E-2</v>
      </c>
      <c r="H50" s="12"/>
    </row>
    <row r="51" spans="1:8" s="6" customFormat="1" ht="21" customHeight="1" x14ac:dyDescent="0.2">
      <c r="A51" s="55"/>
      <c r="B51" s="33"/>
      <c r="C51" s="11">
        <f>'Costing Model'!B44</f>
        <v>1765512</v>
      </c>
      <c r="D51" s="11">
        <f>'Costing Model'!C44</f>
        <v>1844115</v>
      </c>
      <c r="F51" s="10"/>
      <c r="G51" s="70">
        <f t="shared" si="0"/>
        <v>4.452136264154534E-2</v>
      </c>
      <c r="H51" s="12"/>
    </row>
    <row r="52" spans="1:8" s="6" customFormat="1" ht="21" customHeight="1" x14ac:dyDescent="0.2">
      <c r="A52" s="55"/>
      <c r="B52" s="33"/>
      <c r="C52" s="11">
        <f>'Costing Model'!B45</f>
        <v>1791978</v>
      </c>
      <c r="D52" s="11">
        <f>'Costing Model'!C45</f>
        <v>1871454</v>
      </c>
      <c r="F52" s="10"/>
      <c r="G52" s="70">
        <f t="shared" si="0"/>
        <v>4.4350990916183122E-2</v>
      </c>
      <c r="H52" s="12"/>
    </row>
    <row r="53" spans="1:8" s="6" customFormat="1" ht="21" customHeight="1" x14ac:dyDescent="0.2">
      <c r="A53" s="55"/>
      <c r="B53" s="36" t="s">
        <v>37</v>
      </c>
      <c r="C53" s="11">
        <f>'Costing Model'!B46</f>
        <v>1810227</v>
      </c>
      <c r="D53" s="11">
        <f>'Costing Model'!C46</f>
        <v>1890303</v>
      </c>
      <c r="F53" s="10"/>
      <c r="G53" s="70">
        <f t="shared" si="0"/>
        <v>4.4235336231312428E-2</v>
      </c>
      <c r="H53" s="12"/>
    </row>
    <row r="54" spans="1:8" s="6" customFormat="1" ht="21" customHeight="1" x14ac:dyDescent="0.2">
      <c r="A54" s="55"/>
      <c r="B54" s="37" t="s">
        <v>37</v>
      </c>
      <c r="C54" s="11">
        <f>'Costing Model'!B47</f>
        <v>1837269</v>
      </c>
      <c r="D54" s="11">
        <f>'Costing Model'!C47</f>
        <v>1918239</v>
      </c>
      <c r="F54" s="10"/>
      <c r="G54" s="70">
        <f t="shared" si="0"/>
        <v>4.40708464574322E-2</v>
      </c>
      <c r="H54" s="12"/>
    </row>
    <row r="55" spans="1:8" s="6" customFormat="1" ht="21" customHeight="1" x14ac:dyDescent="0.2">
      <c r="A55" s="56"/>
      <c r="B55" s="38" t="s">
        <v>37</v>
      </c>
      <c r="C55" s="11">
        <f>'Costing Model'!B48</f>
        <v>1864698</v>
      </c>
      <c r="D55" s="11">
        <f>'Costing Model'!C48</f>
        <v>1946574</v>
      </c>
      <c r="F55" s="10"/>
      <c r="G55" s="70">
        <f t="shared" si="0"/>
        <v>4.3908450590926788E-2</v>
      </c>
      <c r="H55" s="12"/>
    </row>
    <row r="56" spans="1:8" s="6" customFormat="1" ht="21" customHeight="1" x14ac:dyDescent="0.2">
      <c r="A56" s="57"/>
      <c r="C56" s="28"/>
      <c r="D56" s="28"/>
      <c r="F56" s="10"/>
      <c r="G56" s="70"/>
      <c r="H56" s="12"/>
    </row>
    <row r="57" spans="1:8" s="6" customFormat="1" ht="21" customHeight="1" x14ac:dyDescent="0.2">
      <c r="A57" s="53" t="s">
        <v>38</v>
      </c>
      <c r="B57" s="35"/>
      <c r="C57" s="11">
        <f>'Costing Model'!B52</f>
        <v>2068458</v>
      </c>
      <c r="D57" s="11">
        <f>'Costing Model'!C52</f>
        <v>2158533</v>
      </c>
      <c r="F57" s="10"/>
      <c r="G57" s="70">
        <f t="shared" si="0"/>
        <v>4.3546932062434915E-2</v>
      </c>
      <c r="H57" s="12"/>
    </row>
    <row r="58" spans="1:8" s="6" customFormat="1" ht="21" customHeight="1" x14ac:dyDescent="0.2">
      <c r="A58" s="54" t="s">
        <v>66</v>
      </c>
      <c r="B58" s="33"/>
      <c r="C58" s="11">
        <f>'Costing Model'!B53</f>
        <v>2099478</v>
      </c>
      <c r="D58" s="11">
        <f>'Costing Model'!C53</f>
        <v>2190576</v>
      </c>
      <c r="F58" s="10"/>
      <c r="G58" s="70">
        <f t="shared" si="0"/>
        <v>4.3390785709590672E-2</v>
      </c>
      <c r="H58" s="12"/>
    </row>
    <row r="59" spans="1:8" s="6" customFormat="1" ht="21" customHeight="1" x14ac:dyDescent="0.2">
      <c r="A59" s="54" t="s">
        <v>2</v>
      </c>
      <c r="B59" s="33"/>
      <c r="C59" s="11">
        <f>'Costing Model'!B54</f>
        <v>2130984</v>
      </c>
      <c r="D59" s="11">
        <f>'Costing Model'!C54</f>
        <v>2223123</v>
      </c>
      <c r="F59" s="10"/>
      <c r="G59" s="70">
        <f t="shared" si="0"/>
        <v>4.3237771846245679E-2</v>
      </c>
      <c r="H59" s="12"/>
    </row>
    <row r="60" spans="1:8" s="6" customFormat="1" ht="21" customHeight="1" x14ac:dyDescent="0.2">
      <c r="A60" s="55"/>
      <c r="B60" s="33"/>
      <c r="C60" s="11">
        <f>'Costing Model'!B55</f>
        <v>2162958</v>
      </c>
      <c r="D60" s="11">
        <f>'Costing Model'!C55</f>
        <v>2256153</v>
      </c>
      <c r="F60" s="10"/>
      <c r="G60" s="70">
        <f t="shared" si="0"/>
        <v>4.3086828315667708E-2</v>
      </c>
      <c r="H60" s="12"/>
    </row>
    <row r="61" spans="1:8" s="6" customFormat="1" ht="21" customHeight="1" x14ac:dyDescent="0.2">
      <c r="A61" s="55"/>
      <c r="B61" s="33"/>
      <c r="C61" s="11">
        <f>'Costing Model'!B56</f>
        <v>2195400</v>
      </c>
      <c r="D61" s="11">
        <f>'Costing Model'!C56</f>
        <v>2289663</v>
      </c>
      <c r="F61" s="10"/>
      <c r="G61" s="70">
        <f t="shared" si="0"/>
        <v>4.2936594698004919E-2</v>
      </c>
      <c r="H61" s="12"/>
    </row>
    <row r="62" spans="1:8" s="6" customFormat="1" ht="21" customHeight="1" x14ac:dyDescent="0.2">
      <c r="A62" s="55"/>
      <c r="B62" s="33"/>
      <c r="C62" s="11">
        <f>'Costing Model'!B57</f>
        <v>2228331</v>
      </c>
      <c r="D62" s="11">
        <f>'Costing Model'!C57</f>
        <v>2323683</v>
      </c>
      <c r="F62" s="10"/>
      <c r="G62" s="70">
        <f t="shared" si="0"/>
        <v>4.2790770311950964E-2</v>
      </c>
      <c r="H62" s="12"/>
    </row>
    <row r="63" spans="1:8" s="6" customFormat="1" ht="21" customHeight="1" x14ac:dyDescent="0.2">
      <c r="A63" s="55"/>
      <c r="B63" s="33"/>
      <c r="C63" s="11">
        <f>'Costing Model'!B58</f>
        <v>2261754</v>
      </c>
      <c r="D63" s="11">
        <f>'Costing Model'!C58</f>
        <v>2358207</v>
      </c>
      <c r="F63" s="10"/>
      <c r="G63" s="70">
        <f t="shared" si="0"/>
        <v>4.2645221363596574E-2</v>
      </c>
      <c r="H63" s="12"/>
    </row>
    <row r="64" spans="1:8" s="6" customFormat="1" ht="21" customHeight="1" x14ac:dyDescent="0.2">
      <c r="A64" s="55"/>
      <c r="B64" s="33"/>
      <c r="C64" s="11">
        <f>'Costing Model'!B59</f>
        <v>2295681</v>
      </c>
      <c r="D64" s="11">
        <f>'Costing Model'!C59</f>
        <v>2393253</v>
      </c>
      <c r="F64" s="10"/>
      <c r="G64" s="70">
        <f t="shared" si="0"/>
        <v>4.2502420850283641E-2</v>
      </c>
      <c r="H64" s="12"/>
    </row>
    <row r="65" spans="1:8" s="6" customFormat="1" ht="21" customHeight="1" x14ac:dyDescent="0.2">
      <c r="A65" s="56"/>
      <c r="B65" s="34"/>
      <c r="C65" s="11">
        <f>'Costing Model'!B60</f>
        <v>2330121</v>
      </c>
      <c r="D65" s="11">
        <f>'Costing Model'!C60</f>
        <v>2428830</v>
      </c>
      <c r="F65" s="10"/>
      <c r="G65" s="70">
        <f t="shared" si="0"/>
        <v>4.2362177758150758E-2</v>
      </c>
      <c r="H65" s="12"/>
    </row>
    <row r="66" spans="1:8" x14ac:dyDescent="0.2">
      <c r="A66" s="58"/>
    </row>
    <row r="67" spans="1:8" x14ac:dyDescent="0.2">
      <c r="A67" s="58"/>
    </row>
    <row r="68" spans="1:8" x14ac:dyDescent="0.2">
      <c r="A68" s="58"/>
    </row>
    <row r="69" spans="1:8" x14ac:dyDescent="0.2">
      <c r="A69" s="58"/>
    </row>
    <row r="70" spans="1:8" x14ac:dyDescent="0.2">
      <c r="A70" s="58"/>
    </row>
    <row r="71" spans="1:8" x14ac:dyDescent="0.2">
      <c r="A71" s="58"/>
    </row>
    <row r="72" spans="1:8" x14ac:dyDescent="0.2">
      <c r="A72" s="58"/>
    </row>
    <row r="73" spans="1:8" x14ac:dyDescent="0.2">
      <c r="A73" s="58"/>
    </row>
    <row r="74" spans="1:8" x14ac:dyDescent="0.2">
      <c r="A74" s="58"/>
    </row>
    <row r="75" spans="1:8" x14ac:dyDescent="0.2">
      <c r="A75" s="58"/>
    </row>
    <row r="76" spans="1:8" x14ac:dyDescent="0.2">
      <c r="A76" s="58"/>
    </row>
    <row r="77" spans="1:8" x14ac:dyDescent="0.2">
      <c r="A77" s="58"/>
    </row>
    <row r="78" spans="1:8" x14ac:dyDescent="0.2">
      <c r="A78" s="58"/>
    </row>
  </sheetData>
  <mergeCells count="7">
    <mergeCell ref="A41:B42"/>
    <mergeCell ref="A1:D1"/>
    <mergeCell ref="A3:D3"/>
    <mergeCell ref="A39:D39"/>
    <mergeCell ref="A7:D7"/>
    <mergeCell ref="A5:D5"/>
    <mergeCell ref="A9:B10"/>
  </mergeCells>
  <phoneticPr fontId="0" type="noConversion"/>
  <pageMargins left="0.55118110236220474" right="0.55118110236220474" top="0.39370078740157483" bottom="0.39370078740157483" header="0.51181102362204722" footer="0.51181102362204722"/>
  <pageSetup paperSize="9" scale="115" orientation="landscape" r:id="rId1"/>
  <headerFooter alignWithMargins="0"/>
  <rowBreaks count="1" manualBreakCount="1"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1"/>
  <sheetViews>
    <sheetView workbookViewId="0">
      <selection sqref="A1:D1"/>
    </sheetView>
  </sheetViews>
  <sheetFormatPr defaultRowHeight="12.75" x14ac:dyDescent="0.2"/>
  <cols>
    <col min="1" max="1" width="22.5703125" customWidth="1"/>
    <col min="2" max="2" width="4.28515625" customWidth="1"/>
    <col min="3" max="3" width="31.7109375" customWidth="1"/>
    <col min="4" max="4" width="34" customWidth="1"/>
    <col min="5" max="5" width="3.5703125" customWidth="1"/>
    <col min="6" max="6" width="3.140625" customWidth="1"/>
    <col min="7" max="7" width="0" hidden="1" customWidth="1"/>
  </cols>
  <sheetData>
    <row r="1" spans="1:8" ht="12.75" customHeight="1" x14ac:dyDescent="0.2">
      <c r="A1" s="152" t="s">
        <v>92</v>
      </c>
      <c r="B1" s="152"/>
      <c r="C1" s="152"/>
      <c r="D1" s="152"/>
      <c r="E1" s="1"/>
    </row>
    <row r="2" spans="1:8" ht="9" customHeight="1" x14ac:dyDescent="0.2">
      <c r="A2" s="1"/>
      <c r="B2" s="1"/>
      <c r="C2" s="1"/>
      <c r="D2" s="1"/>
      <c r="E2" s="1"/>
    </row>
    <row r="3" spans="1:8" ht="24" customHeight="1" x14ac:dyDescent="0.2">
      <c r="A3" s="159" t="s">
        <v>17</v>
      </c>
      <c r="B3" s="159"/>
      <c r="C3" s="159"/>
      <c r="D3" s="159"/>
      <c r="E3" s="2"/>
    </row>
    <row r="4" spans="1:8" ht="6.75" customHeight="1" x14ac:dyDescent="0.2"/>
    <row r="5" spans="1:8" ht="28.9" customHeight="1" x14ac:dyDescent="0.2">
      <c r="A5" s="161" t="s">
        <v>51</v>
      </c>
      <c r="B5" s="161"/>
      <c r="C5" s="161"/>
      <c r="D5" s="161"/>
      <c r="E5" s="3"/>
    </row>
    <row r="6" spans="1:8" ht="6" customHeight="1" x14ac:dyDescent="0.2">
      <c r="A6" s="9"/>
      <c r="B6" s="9"/>
      <c r="C6" s="9"/>
      <c r="D6" s="9"/>
      <c r="E6" s="3"/>
    </row>
    <row r="7" spans="1:8" ht="22.5" customHeight="1" x14ac:dyDescent="0.2">
      <c r="A7" s="160" t="s">
        <v>40</v>
      </c>
      <c r="B7" s="160"/>
      <c r="C7" s="160"/>
      <c r="D7" s="160"/>
      <c r="E7" s="3"/>
    </row>
    <row r="8" spans="1:8" ht="6.75" customHeight="1" thickBot="1" x14ac:dyDescent="0.25">
      <c r="A8" s="9"/>
      <c r="B8" s="9"/>
      <c r="C8" s="9"/>
      <c r="D8" s="9"/>
      <c r="E8" s="3"/>
    </row>
    <row r="9" spans="1:8" ht="25.15" customHeight="1" x14ac:dyDescent="0.2">
      <c r="A9" s="155" t="s">
        <v>34</v>
      </c>
      <c r="B9" s="156"/>
      <c r="C9" s="86" t="s">
        <v>67</v>
      </c>
      <c r="D9" s="84" t="s">
        <v>68</v>
      </c>
      <c r="G9" s="69" t="s">
        <v>53</v>
      </c>
    </row>
    <row r="10" spans="1:8" ht="21.6" customHeight="1" thickBot="1" x14ac:dyDescent="0.25">
      <c r="A10" s="157"/>
      <c r="B10" s="158"/>
      <c r="C10" s="87" t="str">
        <f>'Tr key PS - F-time {B}'!C10</f>
        <v xml:space="preserve"> 31 March 2023</v>
      </c>
      <c r="D10" s="85" t="str">
        <f>'Tr key PS - F-time {B}'!D10</f>
        <v xml:space="preserve"> 1 April 2023</v>
      </c>
      <c r="G10" s="69"/>
    </row>
    <row r="11" spans="1:8" ht="9.75" customHeight="1" x14ac:dyDescent="0.2">
      <c r="A11" s="26"/>
      <c r="B11" s="26"/>
      <c r="C11" s="27"/>
      <c r="D11" s="27"/>
    </row>
    <row r="12" spans="1:8" s="6" customFormat="1" ht="21" customHeight="1" x14ac:dyDescent="0.2">
      <c r="A12" s="53" t="s">
        <v>18</v>
      </c>
      <c r="B12" s="31"/>
      <c r="C12" s="11">
        <f>'Costing Model'!D8</f>
        <v>414519</v>
      </c>
      <c r="D12" s="11">
        <f>'Costing Model'!E8</f>
        <v>435825</v>
      </c>
      <c r="F12" s="10"/>
      <c r="G12" s="70">
        <f t="shared" ref="G12:G61" si="0">(D12-C12)/C12</f>
        <v>5.1399332720574932E-2</v>
      </c>
      <c r="H12" s="12"/>
    </row>
    <row r="13" spans="1:8" s="6" customFormat="1" ht="21" customHeight="1" x14ac:dyDescent="0.2">
      <c r="A13" s="54" t="s">
        <v>63</v>
      </c>
      <c r="B13" s="32"/>
      <c r="C13" s="11">
        <f>'Costing Model'!D9</f>
        <v>420741</v>
      </c>
      <c r="D13" s="11">
        <f>'Costing Model'!E9</f>
        <v>442254</v>
      </c>
      <c r="F13" s="10"/>
      <c r="G13" s="70">
        <f t="shared" si="0"/>
        <v>5.1131218493087195E-2</v>
      </c>
      <c r="H13" s="12"/>
    </row>
    <row r="14" spans="1:8" s="6" customFormat="1" ht="21" customHeight="1" x14ac:dyDescent="0.2">
      <c r="A14" s="54" t="s">
        <v>2</v>
      </c>
      <c r="B14" s="32"/>
      <c r="C14" s="11">
        <f>'Costing Model'!D10</f>
        <v>427050</v>
      </c>
      <c r="D14" s="11">
        <f>'Costing Model'!E10</f>
        <v>448770</v>
      </c>
      <c r="F14" s="10"/>
      <c r="G14" s="70">
        <f t="shared" si="0"/>
        <v>5.0860554970144009E-2</v>
      </c>
      <c r="H14" s="12"/>
    </row>
    <row r="15" spans="1:8" s="6" customFormat="1" ht="21" customHeight="1" x14ac:dyDescent="0.2">
      <c r="A15" s="55"/>
      <c r="B15" s="33"/>
      <c r="C15" s="11">
        <f>'Costing Model'!D11</f>
        <v>433458</v>
      </c>
      <c r="D15" s="11">
        <f>'Costing Model'!E11</f>
        <v>455391</v>
      </c>
      <c r="F15" s="10"/>
      <c r="G15" s="70">
        <f t="shared" si="0"/>
        <v>5.0600058137120554E-2</v>
      </c>
      <c r="H15" s="12"/>
    </row>
    <row r="16" spans="1:8" s="6" customFormat="1" ht="21" customHeight="1" x14ac:dyDescent="0.2">
      <c r="A16" s="55"/>
      <c r="B16" s="33"/>
      <c r="C16" s="11">
        <f>'Costing Model'!D12</f>
        <v>439962</v>
      </c>
      <c r="D16" s="11">
        <f>'Costing Model'!E12</f>
        <v>462108</v>
      </c>
      <c r="F16" s="10"/>
      <c r="G16" s="70">
        <f t="shared" si="0"/>
        <v>5.0336165396102389E-2</v>
      </c>
      <c r="H16" s="12"/>
    </row>
    <row r="17" spans="1:8" s="6" customFormat="1" ht="21" customHeight="1" x14ac:dyDescent="0.2">
      <c r="A17" s="55"/>
      <c r="B17" s="33"/>
      <c r="C17" s="11">
        <f>'Costing Model'!D13</f>
        <v>446559</v>
      </c>
      <c r="D17" s="11">
        <f>'Costing Model'!E13</f>
        <v>468924</v>
      </c>
      <c r="F17" s="10"/>
      <c r="G17" s="70">
        <f t="shared" si="0"/>
        <v>5.0082967760139201E-2</v>
      </c>
      <c r="H17" s="12"/>
    </row>
    <row r="18" spans="1:8" s="6" customFormat="1" ht="21" customHeight="1" x14ac:dyDescent="0.2">
      <c r="A18" s="55"/>
      <c r="B18" s="33"/>
      <c r="C18" s="11">
        <f>'Costing Model'!D14</f>
        <v>453258</v>
      </c>
      <c r="D18" s="11">
        <f>'Costing Model'!E14</f>
        <v>475845</v>
      </c>
      <c r="F18" s="10"/>
      <c r="G18" s="70">
        <f t="shared" si="0"/>
        <v>4.9832545702447613E-2</v>
      </c>
      <c r="H18" s="12"/>
    </row>
    <row r="19" spans="1:8" s="6" customFormat="1" ht="21" customHeight="1" x14ac:dyDescent="0.2">
      <c r="A19" s="55"/>
      <c r="B19" s="33"/>
      <c r="C19" s="11">
        <f>'Costing Model'!D15</f>
        <v>460056</v>
      </c>
      <c r="D19" s="11">
        <f>'Costing Model'!E15</f>
        <v>482865</v>
      </c>
      <c r="F19" s="10"/>
      <c r="G19" s="70">
        <f t="shared" si="0"/>
        <v>4.9578746935155724E-2</v>
      </c>
      <c r="H19" s="12"/>
    </row>
    <row r="20" spans="1:8" s="6" customFormat="1" ht="21" customHeight="1" x14ac:dyDescent="0.2">
      <c r="A20" s="55"/>
      <c r="B20" s="33"/>
      <c r="C20" s="11">
        <f>'Costing Model'!D16</f>
        <v>466962</v>
      </c>
      <c r="D20" s="11">
        <f>'Costing Model'!E16</f>
        <v>489999</v>
      </c>
      <c r="F20" s="10"/>
      <c r="G20" s="70">
        <f t="shared" si="0"/>
        <v>4.9333778765723979E-2</v>
      </c>
      <c r="H20" s="12"/>
    </row>
    <row r="21" spans="1:8" s="6" customFormat="1" ht="21" customHeight="1" x14ac:dyDescent="0.2">
      <c r="A21" s="55"/>
      <c r="B21" s="33"/>
      <c r="C21" s="11">
        <f>'Costing Model'!D17</f>
        <v>473964</v>
      </c>
      <c r="D21" s="11">
        <f>'Costing Model'!E17</f>
        <v>497232</v>
      </c>
      <c r="F21" s="10"/>
      <c r="G21" s="70">
        <f t="shared" si="0"/>
        <v>4.9092336126794443E-2</v>
      </c>
      <c r="H21" s="12"/>
    </row>
    <row r="22" spans="1:8" s="6" customFormat="1" ht="21" customHeight="1" x14ac:dyDescent="0.2">
      <c r="A22" s="55"/>
      <c r="B22" s="33"/>
      <c r="C22" s="11">
        <f>'Costing Model'!D18</f>
        <v>481074</v>
      </c>
      <c r="D22" s="11">
        <f>'Costing Model'!E18</f>
        <v>504579</v>
      </c>
      <c r="F22" s="10"/>
      <c r="G22" s="70">
        <f t="shared" si="0"/>
        <v>4.8859427032015866E-2</v>
      </c>
      <c r="H22" s="12"/>
    </row>
    <row r="23" spans="1:8" s="6" customFormat="1" ht="21" customHeight="1" x14ac:dyDescent="0.2">
      <c r="A23" s="56"/>
      <c r="B23" s="34"/>
      <c r="C23" s="11">
        <f>'Costing Model'!D19</f>
        <v>488289</v>
      </c>
      <c r="D23" s="11">
        <f>'Costing Model'!E19</f>
        <v>512028</v>
      </c>
      <c r="F23" s="10"/>
      <c r="G23" s="70">
        <f t="shared" si="0"/>
        <v>4.8616700355731957E-2</v>
      </c>
      <c r="H23" s="12"/>
    </row>
    <row r="24" spans="1:8" s="6" customFormat="1" ht="12" customHeight="1" x14ac:dyDescent="0.2">
      <c r="A24" s="57"/>
      <c r="C24" s="28"/>
      <c r="D24" s="28"/>
      <c r="F24" s="29"/>
      <c r="G24" s="70"/>
      <c r="H24" s="30"/>
    </row>
    <row r="25" spans="1:8" s="6" customFormat="1" ht="21" customHeight="1" x14ac:dyDescent="0.2">
      <c r="A25" s="53" t="s">
        <v>20</v>
      </c>
      <c r="B25" s="31"/>
      <c r="C25" s="11">
        <f>'Costing Model'!D22</f>
        <v>490518</v>
      </c>
      <c r="D25" s="11">
        <f>'Costing Model'!E22</f>
        <v>514335</v>
      </c>
      <c r="F25" s="10"/>
      <c r="G25" s="70">
        <f t="shared" si="0"/>
        <v>4.8554793096277811E-2</v>
      </c>
      <c r="H25" s="12"/>
    </row>
    <row r="26" spans="1:8" s="6" customFormat="1" ht="21" customHeight="1" x14ac:dyDescent="0.2">
      <c r="A26" s="54" t="s">
        <v>64</v>
      </c>
      <c r="B26" s="32"/>
      <c r="C26" s="11">
        <f>'Costing Model'!D23</f>
        <v>497880</v>
      </c>
      <c r="D26" s="11">
        <f>'Costing Model'!E23</f>
        <v>521937</v>
      </c>
      <c r="F26" s="10"/>
      <c r="G26" s="70">
        <f t="shared" si="0"/>
        <v>4.8318872017353576E-2</v>
      </c>
      <c r="H26" s="12"/>
    </row>
    <row r="27" spans="1:8" s="6" customFormat="1" ht="21" customHeight="1" x14ac:dyDescent="0.2">
      <c r="A27" s="54"/>
      <c r="B27" s="32"/>
      <c r="C27" s="11">
        <f>'Costing Model'!D24</f>
        <v>505353</v>
      </c>
      <c r="D27" s="11">
        <f>'Costing Model'!E24</f>
        <v>529656</v>
      </c>
      <c r="F27" s="10"/>
      <c r="G27" s="70">
        <f t="shared" si="0"/>
        <v>4.8091136294827579E-2</v>
      </c>
      <c r="H27" s="12"/>
    </row>
    <row r="28" spans="1:8" s="6" customFormat="1" ht="21" customHeight="1" x14ac:dyDescent="0.2">
      <c r="A28" s="55"/>
      <c r="B28" s="33"/>
      <c r="C28" s="11">
        <f>'Costing Model'!D25</f>
        <v>512928</v>
      </c>
      <c r="D28" s="11">
        <f>'Costing Model'!E25</f>
        <v>537483</v>
      </c>
      <c r="F28" s="10"/>
      <c r="G28" s="70">
        <f t="shared" si="0"/>
        <v>4.7872215983529851E-2</v>
      </c>
      <c r="H28" s="12"/>
    </row>
    <row r="29" spans="1:8" s="6" customFormat="1" ht="21" customHeight="1" x14ac:dyDescent="0.2">
      <c r="A29" s="55"/>
      <c r="B29" s="33"/>
      <c r="C29" s="11">
        <f>'Costing Model'!D26</f>
        <v>520623</v>
      </c>
      <c r="D29" s="11">
        <f>'Costing Model'!E26</f>
        <v>545433</v>
      </c>
      <c r="F29" s="10"/>
      <c r="G29" s="70">
        <f t="shared" si="0"/>
        <v>4.7654444770976308E-2</v>
      </c>
      <c r="H29" s="12"/>
    </row>
    <row r="30" spans="1:8" s="6" customFormat="1" ht="21" customHeight="1" x14ac:dyDescent="0.2">
      <c r="A30" s="55"/>
      <c r="B30" s="33"/>
      <c r="C30" s="11">
        <f>'Costing Model'!D27</f>
        <v>528435</v>
      </c>
      <c r="D30" s="11">
        <f>'Costing Model'!E27</f>
        <v>553500</v>
      </c>
      <c r="F30" s="10"/>
      <c r="G30" s="70">
        <f t="shared" si="0"/>
        <v>4.7432512986460021E-2</v>
      </c>
      <c r="H30" s="12"/>
    </row>
    <row r="31" spans="1:8" s="6" customFormat="1" ht="21" customHeight="1" x14ac:dyDescent="0.2">
      <c r="A31" s="55"/>
      <c r="B31" s="33"/>
      <c r="C31" s="11">
        <f>'Costing Model'!D28</f>
        <v>536361</v>
      </c>
      <c r="D31" s="11">
        <f>'Costing Model'!E28</f>
        <v>561690</v>
      </c>
      <c r="F31" s="10"/>
      <c r="G31" s="70">
        <f t="shared" si="0"/>
        <v>4.7223791438974871E-2</v>
      </c>
      <c r="H31" s="12"/>
    </row>
    <row r="32" spans="1:8" s="6" customFormat="1" ht="21" customHeight="1" x14ac:dyDescent="0.2">
      <c r="A32" s="55"/>
      <c r="B32" s="33"/>
      <c r="C32" s="11">
        <f>'Costing Model'!D29</f>
        <v>544407</v>
      </c>
      <c r="D32" s="11">
        <f>'Costing Model'!E29</f>
        <v>570000</v>
      </c>
      <c r="F32" s="10"/>
      <c r="G32" s="70">
        <f t="shared" si="0"/>
        <v>4.7010784211077371E-2</v>
      </c>
      <c r="H32" s="12"/>
    </row>
    <row r="33" spans="1:8" s="6" customFormat="1" ht="21" customHeight="1" x14ac:dyDescent="0.2">
      <c r="A33" s="55"/>
      <c r="B33" s="33"/>
      <c r="C33" s="11">
        <f>'Costing Model'!D30</f>
        <v>552576</v>
      </c>
      <c r="D33" s="11">
        <f>'Costing Model'!E30</f>
        <v>578439</v>
      </c>
      <c r="F33" s="10"/>
      <c r="G33" s="70">
        <f t="shared" si="0"/>
        <v>4.680442147324531E-2</v>
      </c>
      <c r="H33" s="12"/>
    </row>
    <row r="34" spans="1:8" s="6" customFormat="1" ht="21" customHeight="1" x14ac:dyDescent="0.2">
      <c r="A34" s="55"/>
      <c r="B34" s="33"/>
      <c r="C34" s="11">
        <f>'Costing Model'!D31</f>
        <v>560865</v>
      </c>
      <c r="D34" s="11">
        <f>'Costing Model'!E31</f>
        <v>587001</v>
      </c>
      <c r="F34" s="10"/>
      <c r="G34" s="70">
        <f t="shared" si="0"/>
        <v>4.6599449065283093E-2</v>
      </c>
      <c r="H34" s="12"/>
    </row>
    <row r="35" spans="1:8" s="6" customFormat="1" ht="21" customHeight="1" x14ac:dyDescent="0.2">
      <c r="A35" s="55"/>
      <c r="B35" s="33"/>
      <c r="C35" s="11">
        <f>'Costing Model'!D32</f>
        <v>569277</v>
      </c>
      <c r="D35" s="11">
        <f>'Costing Model'!E32</f>
        <v>595689</v>
      </c>
      <c r="F35" s="10"/>
      <c r="G35" s="70">
        <f t="shared" si="0"/>
        <v>4.6395691376957086E-2</v>
      </c>
      <c r="H35" s="12"/>
    </row>
    <row r="36" spans="1:8" s="6" customFormat="1" ht="21" customHeight="1" x14ac:dyDescent="0.2">
      <c r="A36" s="55"/>
      <c r="B36" s="33"/>
      <c r="C36" s="11">
        <f>'Costing Model'!D33</f>
        <v>577815</v>
      </c>
      <c r="D36" s="11">
        <f>'Costing Model'!E33</f>
        <v>604509</v>
      </c>
      <c r="F36" s="10"/>
      <c r="G36" s="70">
        <f t="shared" si="0"/>
        <v>4.6198177617403496E-2</v>
      </c>
      <c r="H36" s="12"/>
    </row>
    <row r="37" spans="1:8" s="6" customFormat="1" ht="21" customHeight="1" x14ac:dyDescent="0.2">
      <c r="A37" s="56"/>
      <c r="B37" s="34"/>
      <c r="C37" s="11">
        <f>'Costing Model'!D34</f>
        <v>586482</v>
      </c>
      <c r="D37" s="11">
        <f>'Costing Model'!E34</f>
        <v>613461</v>
      </c>
      <c r="F37" s="10"/>
      <c r="G37" s="70">
        <f t="shared" si="0"/>
        <v>4.6001411808035027E-2</v>
      </c>
      <c r="H37" s="12"/>
    </row>
    <row r="38" spans="1:8" s="6" customFormat="1" ht="12" customHeight="1" x14ac:dyDescent="0.2">
      <c r="A38" s="162" t="str">
        <f>A1</f>
        <v>Appendix C to DPSA Circular 22 of 2023</v>
      </c>
      <c r="B38" s="162"/>
      <c r="C38" s="162"/>
      <c r="D38" s="162"/>
      <c r="F38" s="10"/>
      <c r="G38" s="70"/>
      <c r="H38" s="12"/>
    </row>
    <row r="39" spans="1:8" s="6" customFormat="1" ht="12" customHeight="1" thickBot="1" x14ac:dyDescent="0.25">
      <c r="A39" s="57"/>
      <c r="C39" s="28"/>
      <c r="D39" s="28"/>
      <c r="F39" s="10"/>
      <c r="G39" s="70"/>
      <c r="H39" s="12"/>
    </row>
    <row r="40" spans="1:8" s="6" customFormat="1" ht="25.9" customHeight="1" x14ac:dyDescent="0.2">
      <c r="A40" s="155" t="s">
        <v>34</v>
      </c>
      <c r="B40" s="156"/>
      <c r="C40" s="86" t="s">
        <v>67</v>
      </c>
      <c r="D40" s="84" t="s">
        <v>68</v>
      </c>
      <c r="F40" s="10"/>
      <c r="G40" s="70"/>
      <c r="H40" s="12"/>
    </row>
    <row r="41" spans="1:8" s="6" customFormat="1" ht="18.600000000000001" customHeight="1" thickBot="1" x14ac:dyDescent="0.25">
      <c r="A41" s="157"/>
      <c r="B41" s="158"/>
      <c r="C41" s="87" t="str">
        <f>C10</f>
        <v xml:space="preserve"> 31 March 2023</v>
      </c>
      <c r="D41" s="85" t="str">
        <f>D10</f>
        <v xml:space="preserve"> 1 April 2023</v>
      </c>
      <c r="F41" s="10"/>
      <c r="G41" s="70"/>
      <c r="H41" s="12"/>
    </row>
    <row r="42" spans="1:8" s="6" customFormat="1" ht="12" customHeight="1" x14ac:dyDescent="0.2">
      <c r="A42" s="57"/>
      <c r="C42" s="28"/>
      <c r="D42" s="28"/>
      <c r="F42" s="10"/>
      <c r="G42" s="70"/>
      <c r="H42" s="12"/>
    </row>
    <row r="43" spans="1:8" s="6" customFormat="1" ht="21" customHeight="1" x14ac:dyDescent="0.2">
      <c r="A43" s="53" t="s">
        <v>35</v>
      </c>
      <c r="B43" s="31"/>
      <c r="C43" s="11">
        <f>'Costing Model'!D37</f>
        <v>596529</v>
      </c>
      <c r="D43" s="11">
        <f>'Costing Model'!E37</f>
        <v>623844</v>
      </c>
      <c r="F43" s="10"/>
      <c r="G43" s="70">
        <f t="shared" si="0"/>
        <v>4.5789894539913396E-2</v>
      </c>
      <c r="H43" s="12"/>
    </row>
    <row r="44" spans="1:8" s="6" customFormat="1" ht="21" customHeight="1" x14ac:dyDescent="0.2">
      <c r="A44" s="47" t="s">
        <v>36</v>
      </c>
      <c r="B44" s="32"/>
      <c r="C44" s="11">
        <f>'Costing Model'!D38</f>
        <v>605481</v>
      </c>
      <c r="D44" s="11">
        <f>'Costing Model'!E38</f>
        <v>633087</v>
      </c>
      <c r="F44" s="10"/>
      <c r="G44" s="70">
        <f t="shared" si="0"/>
        <v>4.5593503346925836E-2</v>
      </c>
      <c r="H44" s="12"/>
    </row>
    <row r="45" spans="1:8" s="6" customFormat="1" ht="21" customHeight="1" x14ac:dyDescent="0.2">
      <c r="A45" s="54" t="s">
        <v>65</v>
      </c>
      <c r="B45" s="32"/>
      <c r="C45" s="11">
        <f>'Costing Model'!D39</f>
        <v>614562</v>
      </c>
      <c r="D45" s="11">
        <f>'Costing Model'!E39</f>
        <v>642468</v>
      </c>
      <c r="F45" s="10"/>
      <c r="G45" s="70">
        <f t="shared" si="0"/>
        <v>4.5407949075927247E-2</v>
      </c>
      <c r="H45" s="12"/>
    </row>
    <row r="46" spans="1:8" s="6" customFormat="1" ht="21" customHeight="1" x14ac:dyDescent="0.2">
      <c r="A46" s="54"/>
      <c r="B46" s="32"/>
      <c r="C46" s="11">
        <f>'Costing Model'!D40</f>
        <v>623784</v>
      </c>
      <c r="D46" s="11">
        <f>'Costing Model'!E40</f>
        <v>651996</v>
      </c>
      <c r="F46" s="10"/>
      <c r="G46" s="70">
        <f t="shared" si="0"/>
        <v>4.522719402870224E-2</v>
      </c>
      <c r="H46" s="12"/>
    </row>
    <row r="47" spans="1:8" s="6" customFormat="1" ht="21" customHeight="1" x14ac:dyDescent="0.2">
      <c r="A47" s="55"/>
      <c r="B47" s="33"/>
      <c r="C47" s="11">
        <f>'Costing Model'!D41</f>
        <v>633141</v>
      </c>
      <c r="D47" s="11">
        <f>'Costing Model'!E41</f>
        <v>661662</v>
      </c>
      <c r="F47" s="10"/>
      <c r="G47" s="70">
        <f t="shared" si="0"/>
        <v>4.5046837908143685E-2</v>
      </c>
      <c r="H47" s="12"/>
    </row>
    <row r="48" spans="1:8" s="6" customFormat="1" ht="21" customHeight="1" x14ac:dyDescent="0.2">
      <c r="A48" s="55"/>
      <c r="B48" s="33"/>
      <c r="C48" s="11">
        <f>'Costing Model'!D42</f>
        <v>642636</v>
      </c>
      <c r="D48" s="11">
        <f>'Costing Model'!E42</f>
        <v>671472</v>
      </c>
      <c r="F48" s="10"/>
      <c r="G48" s="70">
        <f t="shared" si="0"/>
        <v>4.4871435773906225E-2</v>
      </c>
      <c r="H48" s="12"/>
    </row>
    <row r="49" spans="1:8" s="6" customFormat="1" ht="21" customHeight="1" x14ac:dyDescent="0.2">
      <c r="A49" s="55"/>
      <c r="B49" s="33"/>
      <c r="C49" s="11">
        <f>'Costing Model'!D43</f>
        <v>652275</v>
      </c>
      <c r="D49" s="11">
        <f>'Costing Model'!E43</f>
        <v>681429</v>
      </c>
      <c r="F49" s="10"/>
      <c r="G49" s="70">
        <f t="shared" si="0"/>
        <v>4.4695872139818328E-2</v>
      </c>
      <c r="H49" s="12"/>
    </row>
    <row r="50" spans="1:8" s="6" customFormat="1" ht="21" customHeight="1" x14ac:dyDescent="0.2">
      <c r="A50" s="55"/>
      <c r="B50" s="33"/>
      <c r="C50" s="11">
        <f>'Costing Model'!D44</f>
        <v>662067</v>
      </c>
      <c r="D50" s="11">
        <f>'Costing Model'!E44</f>
        <v>691542</v>
      </c>
      <c r="F50" s="10"/>
      <c r="G50" s="70">
        <f t="shared" si="0"/>
        <v>4.4519663417750772E-2</v>
      </c>
      <c r="H50" s="12"/>
    </row>
    <row r="51" spans="1:8" s="6" customFormat="1" ht="21" customHeight="1" x14ac:dyDescent="0.2">
      <c r="A51" s="56"/>
      <c r="B51" s="34"/>
      <c r="C51" s="11">
        <f>'Costing Model'!D45</f>
        <v>671991</v>
      </c>
      <c r="D51" s="11">
        <f>'Costing Model'!E45</f>
        <v>701796</v>
      </c>
      <c r="F51" s="10"/>
      <c r="G51" s="70">
        <f t="shared" si="0"/>
        <v>4.4353272588472166E-2</v>
      </c>
      <c r="H51" s="12"/>
    </row>
    <row r="52" spans="1:8" s="6" customFormat="1" ht="21" customHeight="1" x14ac:dyDescent="0.2">
      <c r="A52" s="57"/>
      <c r="C52" s="28"/>
      <c r="D52" s="28"/>
      <c r="F52" s="10"/>
      <c r="G52" s="70"/>
      <c r="H52" s="12"/>
    </row>
    <row r="53" spans="1:8" s="6" customFormat="1" ht="21" customHeight="1" x14ac:dyDescent="0.2">
      <c r="A53" s="53" t="s">
        <v>38</v>
      </c>
      <c r="B53" s="35"/>
      <c r="C53" s="11">
        <f>'Costing Model'!D52</f>
        <v>775671</v>
      </c>
      <c r="D53" s="11">
        <f>'Costing Model'!E52</f>
        <v>809451</v>
      </c>
      <c r="F53" s="10"/>
      <c r="G53" s="70">
        <f t="shared" si="0"/>
        <v>4.3549391430129529E-2</v>
      </c>
      <c r="H53" s="12"/>
    </row>
    <row r="54" spans="1:8" s="6" customFormat="1" ht="21" customHeight="1" x14ac:dyDescent="0.2">
      <c r="A54" s="54" t="s">
        <v>66</v>
      </c>
      <c r="B54" s="33"/>
      <c r="C54" s="11">
        <f>'Costing Model'!D53</f>
        <v>787305</v>
      </c>
      <c r="D54" s="11">
        <f>'Costing Model'!E53</f>
        <v>821466</v>
      </c>
      <c r="F54" s="10"/>
      <c r="G54" s="70">
        <f t="shared" si="0"/>
        <v>4.3389791757959116E-2</v>
      </c>
      <c r="H54" s="12"/>
    </row>
    <row r="55" spans="1:8" s="6" customFormat="1" ht="21" customHeight="1" x14ac:dyDescent="0.2">
      <c r="A55" s="54" t="s">
        <v>2</v>
      </c>
      <c r="B55" s="33"/>
      <c r="C55" s="11">
        <f>'Costing Model'!D54</f>
        <v>799119</v>
      </c>
      <c r="D55" s="11">
        <f>'Costing Model'!E54</f>
        <v>833670</v>
      </c>
      <c r="F55" s="10"/>
      <c r="G55" s="70">
        <f t="shared" si="0"/>
        <v>4.3236364045905556E-2</v>
      </c>
      <c r="H55" s="12"/>
    </row>
    <row r="56" spans="1:8" s="6" customFormat="1" ht="21" customHeight="1" x14ac:dyDescent="0.2">
      <c r="A56" s="55"/>
      <c r="B56" s="33"/>
      <c r="C56" s="11">
        <f>'Costing Model'!D55</f>
        <v>811110</v>
      </c>
      <c r="D56" s="11">
        <f>'Costing Model'!E55</f>
        <v>846057</v>
      </c>
      <c r="F56" s="10"/>
      <c r="G56" s="70">
        <f t="shared" si="0"/>
        <v>4.3085401486851353E-2</v>
      </c>
      <c r="H56" s="12"/>
    </row>
    <row r="57" spans="1:8" s="6" customFormat="1" ht="21" customHeight="1" x14ac:dyDescent="0.2">
      <c r="A57" s="55"/>
      <c r="B57" s="33"/>
      <c r="C57" s="11">
        <f>'Costing Model'!D56</f>
        <v>823275</v>
      </c>
      <c r="D57" s="11">
        <f>'Costing Model'!E56</f>
        <v>858624</v>
      </c>
      <c r="F57" s="10"/>
      <c r="G57" s="70">
        <f t="shared" si="0"/>
        <v>4.2937050195864079E-2</v>
      </c>
      <c r="H57" s="12"/>
    </row>
    <row r="58" spans="1:8" s="6" customFormat="1" ht="21" customHeight="1" x14ac:dyDescent="0.2">
      <c r="A58" s="55"/>
      <c r="B58" s="33"/>
      <c r="C58" s="11">
        <f>'Costing Model'!D57</f>
        <v>835623</v>
      </c>
      <c r="D58" s="11">
        <f>'Costing Model'!E57</f>
        <v>871380</v>
      </c>
      <c r="F58" s="10"/>
      <c r="G58" s="70">
        <f t="shared" si="0"/>
        <v>4.27908279212037E-2</v>
      </c>
      <c r="H58" s="12"/>
    </row>
    <row r="59" spans="1:8" s="6" customFormat="1" ht="21" customHeight="1" x14ac:dyDescent="0.2">
      <c r="A59" s="55"/>
      <c r="B59" s="33"/>
      <c r="C59" s="11">
        <f>'Costing Model'!D58</f>
        <v>848157</v>
      </c>
      <c r="D59" s="11">
        <f>'Costing Model'!E58</f>
        <v>884328</v>
      </c>
      <c r="F59" s="10"/>
      <c r="G59" s="70">
        <f t="shared" si="0"/>
        <v>4.264658547886771E-2</v>
      </c>
      <c r="H59" s="12"/>
    </row>
    <row r="60" spans="1:8" s="6" customFormat="1" ht="21" customHeight="1" x14ac:dyDescent="0.2">
      <c r="A60" s="55"/>
      <c r="B60" s="33"/>
      <c r="C60" s="11">
        <f>'Costing Model'!D59</f>
        <v>860880</v>
      </c>
      <c r="D60" s="11">
        <f>'Costing Model'!E59</f>
        <v>897471</v>
      </c>
      <c r="F60" s="10"/>
      <c r="G60" s="70">
        <f t="shared" si="0"/>
        <v>4.250418176749373E-2</v>
      </c>
      <c r="H60" s="12"/>
    </row>
    <row r="61" spans="1:8" s="6" customFormat="1" ht="21" customHeight="1" x14ac:dyDescent="0.2">
      <c r="A61" s="56"/>
      <c r="B61" s="34"/>
      <c r="C61" s="11">
        <f>'Costing Model'!D60</f>
        <v>873795</v>
      </c>
      <c r="D61" s="11">
        <f>'Costing Model'!E60</f>
        <v>910812</v>
      </c>
      <c r="F61" s="10"/>
      <c r="G61" s="70">
        <f t="shared" si="0"/>
        <v>4.2363483425746314E-2</v>
      </c>
      <c r="H61" s="12"/>
    </row>
  </sheetData>
  <mergeCells count="7">
    <mergeCell ref="A40:B41"/>
    <mergeCell ref="A38:D38"/>
    <mergeCell ref="A1:D1"/>
    <mergeCell ref="A3:D3"/>
    <mergeCell ref="A5:D5"/>
    <mergeCell ref="A7:D7"/>
    <mergeCell ref="A9:B10"/>
  </mergeCells>
  <phoneticPr fontId="17" type="noConversion"/>
  <pageMargins left="0.55118110236220474" right="0.55118110236220474" top="0.39370078740157483" bottom="0.39370078740157483" header="0.51181102362204722" footer="0.51181102362204722"/>
  <pageSetup scale="110" orientation="landscape" r:id="rId1"/>
  <headerFooter alignWithMargins="0">
    <oddHeader>&amp;C&amp;P</oddHeader>
  </headerFooter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9"/>
  <sheetViews>
    <sheetView workbookViewId="0">
      <selection sqref="A1:D1"/>
    </sheetView>
  </sheetViews>
  <sheetFormatPr defaultRowHeight="12.75" x14ac:dyDescent="0.2"/>
  <cols>
    <col min="1" max="1" width="25.5703125" customWidth="1"/>
    <col min="2" max="2" width="4.28515625" customWidth="1"/>
    <col min="3" max="3" width="31" customWidth="1"/>
    <col min="4" max="4" width="34.140625" customWidth="1"/>
    <col min="5" max="5" width="3.5703125" customWidth="1"/>
    <col min="6" max="6" width="3.140625" customWidth="1"/>
    <col min="7" max="7" width="0" hidden="1" customWidth="1"/>
  </cols>
  <sheetData>
    <row r="1" spans="1:8" ht="13.15" customHeight="1" x14ac:dyDescent="0.2">
      <c r="A1" s="152" t="s">
        <v>93</v>
      </c>
      <c r="B1" s="152"/>
      <c r="C1" s="152"/>
      <c r="D1" s="152"/>
      <c r="E1" s="1"/>
    </row>
    <row r="2" spans="1:8" x14ac:dyDescent="0.2">
      <c r="A2" s="1"/>
      <c r="B2" s="1"/>
      <c r="C2" s="1"/>
      <c r="D2" s="1"/>
      <c r="E2" s="1"/>
    </row>
    <row r="3" spans="1:8" ht="24" customHeight="1" x14ac:dyDescent="0.2">
      <c r="A3" s="159" t="s">
        <v>17</v>
      </c>
      <c r="B3" s="159"/>
      <c r="C3" s="159"/>
      <c r="D3" s="159"/>
      <c r="E3" s="2"/>
    </row>
    <row r="4" spans="1:8" ht="6.75" customHeight="1" x14ac:dyDescent="0.2"/>
    <row r="5" spans="1:8" ht="27" customHeight="1" x14ac:dyDescent="0.2">
      <c r="A5" s="161" t="s">
        <v>50</v>
      </c>
      <c r="B5" s="161"/>
      <c r="C5" s="161"/>
      <c r="D5" s="161"/>
      <c r="E5" s="3"/>
    </row>
    <row r="6" spans="1:8" ht="9" customHeight="1" x14ac:dyDescent="0.2">
      <c r="A6" s="9"/>
      <c r="B6" s="9"/>
      <c r="C6" s="9"/>
      <c r="D6" s="9"/>
      <c r="E6" s="3"/>
    </row>
    <row r="7" spans="1:8" ht="22.5" customHeight="1" x14ac:dyDescent="0.2">
      <c r="A7" s="160" t="s">
        <v>41</v>
      </c>
      <c r="B7" s="160"/>
      <c r="C7" s="160"/>
      <c r="D7" s="160"/>
      <c r="E7" s="3"/>
    </row>
    <row r="8" spans="1:8" ht="6.75" customHeight="1" thickBot="1" x14ac:dyDescent="0.25">
      <c r="A8" s="9"/>
      <c r="B8" s="9"/>
      <c r="C8" s="9"/>
      <c r="D8" s="9"/>
      <c r="E8" s="3"/>
    </row>
    <row r="9" spans="1:8" ht="28.9" customHeight="1" x14ac:dyDescent="0.2">
      <c r="A9" s="155" t="s">
        <v>34</v>
      </c>
      <c r="B9" s="156"/>
      <c r="C9" s="86" t="s">
        <v>67</v>
      </c>
      <c r="D9" s="84" t="s">
        <v>68</v>
      </c>
      <c r="G9" s="69" t="s">
        <v>53</v>
      </c>
    </row>
    <row r="10" spans="1:8" ht="22.15" customHeight="1" thickBot="1" x14ac:dyDescent="0.25">
      <c r="A10" s="157"/>
      <c r="B10" s="158"/>
      <c r="C10" s="87" t="str">
        <f>'Tr key PS - F-time {B}'!C10</f>
        <v xml:space="preserve"> 31 March 2023</v>
      </c>
      <c r="D10" s="85" t="str">
        <f>'Tr key PS - F-time {B}'!D10</f>
        <v xml:space="preserve"> 1 April 2023</v>
      </c>
      <c r="G10" s="69"/>
    </row>
    <row r="11" spans="1:8" ht="9.75" customHeight="1" x14ac:dyDescent="0.2">
      <c r="A11" s="26"/>
      <c r="B11" s="26"/>
      <c r="C11" s="27"/>
      <c r="D11" s="27"/>
    </row>
    <row r="12" spans="1:8" s="6" customFormat="1" ht="21" customHeight="1" x14ac:dyDescent="0.2">
      <c r="A12" s="53" t="s">
        <v>18</v>
      </c>
      <c r="B12" s="31"/>
      <c r="C12" s="11">
        <f>'Costing Model'!F8</f>
        <v>690864</v>
      </c>
      <c r="D12" s="11">
        <f>'Costing Model'!G8</f>
        <v>726375</v>
      </c>
      <c r="F12" s="10"/>
      <c r="G12" s="70">
        <f t="shared" ref="G12:G61" si="0">(D12-C12)/C12</f>
        <v>5.1400854582088512E-2</v>
      </c>
      <c r="H12" s="12"/>
    </row>
    <row r="13" spans="1:8" s="6" customFormat="1" ht="21" customHeight="1" x14ac:dyDescent="0.2">
      <c r="A13" s="54" t="s">
        <v>63</v>
      </c>
      <c r="B13" s="32"/>
      <c r="C13" s="11">
        <f>'Costing Model'!F9</f>
        <v>701238</v>
      </c>
      <c r="D13" s="11">
        <f>'Costing Model'!G9</f>
        <v>737091</v>
      </c>
      <c r="F13" s="10"/>
      <c r="G13" s="70">
        <f t="shared" si="0"/>
        <v>5.1128147647446373E-2</v>
      </c>
      <c r="H13" s="12"/>
    </row>
    <row r="14" spans="1:8" s="6" customFormat="1" ht="21" customHeight="1" x14ac:dyDescent="0.2">
      <c r="A14" s="54" t="s">
        <v>2</v>
      </c>
      <c r="B14" s="32"/>
      <c r="C14" s="11">
        <f>'Costing Model'!F10</f>
        <v>711750</v>
      </c>
      <c r="D14" s="11">
        <f>'Costing Model'!G10</f>
        <v>747951</v>
      </c>
      <c r="F14" s="10"/>
      <c r="G14" s="70">
        <f t="shared" si="0"/>
        <v>5.0861959957850367E-2</v>
      </c>
      <c r="H14" s="12"/>
    </row>
    <row r="15" spans="1:8" s="6" customFormat="1" ht="21" customHeight="1" x14ac:dyDescent="0.2">
      <c r="A15" s="55"/>
      <c r="B15" s="33"/>
      <c r="C15" s="11">
        <f>'Costing Model'!F11</f>
        <v>722433</v>
      </c>
      <c r="D15" s="11">
        <f>'Costing Model'!G11</f>
        <v>758985</v>
      </c>
      <c r="F15" s="10"/>
      <c r="G15" s="70">
        <f t="shared" si="0"/>
        <v>5.0595695379363897E-2</v>
      </c>
      <c r="H15" s="12"/>
    </row>
    <row r="16" spans="1:8" s="6" customFormat="1" ht="21" customHeight="1" x14ac:dyDescent="0.2">
      <c r="A16" s="55"/>
      <c r="B16" s="33"/>
      <c r="C16" s="11">
        <f>'Costing Model'!F12</f>
        <v>733269</v>
      </c>
      <c r="D16" s="11">
        <f>'Costing Model'!G12</f>
        <v>770181</v>
      </c>
      <c r="F16" s="10"/>
      <c r="G16" s="70">
        <f t="shared" si="0"/>
        <v>5.0338961554354543E-2</v>
      </c>
      <c r="H16" s="12"/>
    </row>
    <row r="17" spans="1:8" s="6" customFormat="1" ht="21" customHeight="1" x14ac:dyDescent="0.2">
      <c r="A17" s="55"/>
      <c r="B17" s="33"/>
      <c r="C17" s="11">
        <f>'Costing Model'!F13</f>
        <v>744267</v>
      </c>
      <c r="D17" s="11">
        <f>'Costing Model'!G13</f>
        <v>781539</v>
      </c>
      <c r="F17" s="10"/>
      <c r="G17" s="70">
        <f t="shared" si="0"/>
        <v>5.0078802365280201E-2</v>
      </c>
      <c r="H17" s="12"/>
    </row>
    <row r="18" spans="1:8" s="6" customFormat="1" ht="21" customHeight="1" x14ac:dyDescent="0.2">
      <c r="A18" s="55"/>
      <c r="B18" s="33"/>
      <c r="C18" s="11">
        <f>'Costing Model'!F14</f>
        <v>755433</v>
      </c>
      <c r="D18" s="11">
        <f>'Costing Model'!G14</f>
        <v>793074</v>
      </c>
      <c r="F18" s="10"/>
      <c r="G18" s="70">
        <f t="shared" si="0"/>
        <v>4.9827052829304518E-2</v>
      </c>
      <c r="H18" s="12"/>
    </row>
    <row r="19" spans="1:8" s="6" customFormat="1" ht="21" customHeight="1" x14ac:dyDescent="0.2">
      <c r="A19" s="55"/>
      <c r="B19" s="33"/>
      <c r="C19" s="11">
        <f>'Costing Model'!F15</f>
        <v>766761</v>
      </c>
      <c r="D19" s="11">
        <f>'Costing Model'!G15</f>
        <v>804777</v>
      </c>
      <c r="F19" s="10"/>
      <c r="G19" s="70">
        <f t="shared" si="0"/>
        <v>4.957998646253526E-2</v>
      </c>
      <c r="H19" s="12"/>
    </row>
    <row r="20" spans="1:8" s="6" customFormat="1" ht="21" customHeight="1" x14ac:dyDescent="0.2">
      <c r="A20" s="55"/>
      <c r="B20" s="33"/>
      <c r="C20" s="11">
        <f>'Costing Model'!F16</f>
        <v>778269</v>
      </c>
      <c r="D20" s="11">
        <f>'Costing Model'!G16</f>
        <v>816666</v>
      </c>
      <c r="F20" s="10"/>
      <c r="G20" s="70">
        <f t="shared" si="0"/>
        <v>4.9336411960389015E-2</v>
      </c>
      <c r="H20" s="12"/>
    </row>
    <row r="21" spans="1:8" s="6" customFormat="1" ht="21" customHeight="1" x14ac:dyDescent="0.2">
      <c r="A21" s="55"/>
      <c r="B21" s="33"/>
      <c r="C21" s="11">
        <f>'Costing Model'!F17</f>
        <v>789939</v>
      </c>
      <c r="D21" s="11">
        <f>'Costing Model'!G17</f>
        <v>828717</v>
      </c>
      <c r="F21" s="10"/>
      <c r="G21" s="70">
        <f t="shared" si="0"/>
        <v>4.9089866432724553E-2</v>
      </c>
      <c r="H21" s="12"/>
    </row>
    <row r="22" spans="1:8" s="6" customFormat="1" ht="21" customHeight="1" x14ac:dyDescent="0.2">
      <c r="A22" s="55"/>
      <c r="B22" s="33"/>
      <c r="C22" s="11">
        <f>'Costing Model'!F18</f>
        <v>801792</v>
      </c>
      <c r="D22" s="11">
        <f>'Costing Model'!G18</f>
        <v>840963</v>
      </c>
      <c r="F22" s="10"/>
      <c r="G22" s="70">
        <f t="shared" si="0"/>
        <v>4.8854316331417624E-2</v>
      </c>
      <c r="H22" s="12"/>
    </row>
    <row r="23" spans="1:8" s="6" customFormat="1" ht="21" customHeight="1" x14ac:dyDescent="0.2">
      <c r="A23" s="56"/>
      <c r="B23" s="34"/>
      <c r="C23" s="11">
        <f>'Costing Model'!F19</f>
        <v>813813</v>
      </c>
      <c r="D23" s="11">
        <f>'Costing Model'!G19</f>
        <v>853383</v>
      </c>
      <c r="F23" s="10"/>
      <c r="G23" s="70">
        <f t="shared" si="0"/>
        <v>4.8622963752115042E-2</v>
      </c>
      <c r="H23" s="12"/>
    </row>
    <row r="24" spans="1:8" s="6" customFormat="1" ht="12" customHeight="1" x14ac:dyDescent="0.2">
      <c r="A24" s="57"/>
      <c r="C24" s="28"/>
      <c r="D24" s="28"/>
      <c r="F24" s="29"/>
      <c r="G24" s="70"/>
      <c r="H24" s="30"/>
    </row>
    <row r="25" spans="1:8" s="6" customFormat="1" ht="21" customHeight="1" x14ac:dyDescent="0.2">
      <c r="A25" s="53" t="s">
        <v>20</v>
      </c>
      <c r="B25" s="31"/>
      <c r="C25" s="11">
        <f>'Costing Model'!F22</f>
        <v>817533</v>
      </c>
      <c r="D25" s="11">
        <f>'Costing Model'!G22</f>
        <v>857223</v>
      </c>
      <c r="F25" s="10"/>
      <c r="G25" s="70">
        <f t="shared" si="0"/>
        <v>4.8548498959675022E-2</v>
      </c>
      <c r="H25" s="12"/>
    </row>
    <row r="26" spans="1:8" s="6" customFormat="1" ht="21" customHeight="1" x14ac:dyDescent="0.2">
      <c r="A26" s="54" t="s">
        <v>64</v>
      </c>
      <c r="B26" s="32"/>
      <c r="C26" s="11">
        <f>'Costing Model'!F23</f>
        <v>829800</v>
      </c>
      <c r="D26" s="11">
        <f>'Costing Model'!G23</f>
        <v>869895</v>
      </c>
      <c r="F26" s="10"/>
      <c r="G26" s="70">
        <f t="shared" si="0"/>
        <v>4.8318872017353576E-2</v>
      </c>
      <c r="H26" s="12"/>
    </row>
    <row r="27" spans="1:8" s="6" customFormat="1" ht="21" customHeight="1" x14ac:dyDescent="0.2">
      <c r="A27" s="54"/>
      <c r="B27" s="32"/>
      <c r="C27" s="11">
        <f>'Costing Model'!F24</f>
        <v>842253</v>
      </c>
      <c r="D27" s="11">
        <f>'Costing Model'!G24</f>
        <v>882762</v>
      </c>
      <c r="F27" s="10"/>
      <c r="G27" s="70">
        <f t="shared" si="0"/>
        <v>4.8095999658059989E-2</v>
      </c>
      <c r="H27" s="12"/>
    </row>
    <row r="28" spans="1:8" s="6" customFormat="1" ht="21" customHeight="1" x14ac:dyDescent="0.2">
      <c r="A28" s="55"/>
      <c r="B28" s="33"/>
      <c r="C28" s="11">
        <f>'Costing Model'!F25</f>
        <v>854883</v>
      </c>
      <c r="D28" s="11">
        <f>'Costing Model'!G25</f>
        <v>895806</v>
      </c>
      <c r="F28" s="10"/>
      <c r="G28" s="70">
        <f t="shared" si="0"/>
        <v>4.786970848642446E-2</v>
      </c>
      <c r="H28" s="12"/>
    </row>
    <row r="29" spans="1:8" s="6" customFormat="1" ht="21" customHeight="1" x14ac:dyDescent="0.2">
      <c r="A29" s="55"/>
      <c r="B29" s="33"/>
      <c r="C29" s="11">
        <f>'Costing Model'!F26</f>
        <v>867708</v>
      </c>
      <c r="D29" s="11">
        <f>'Costing Model'!G26</f>
        <v>909054</v>
      </c>
      <c r="F29" s="10"/>
      <c r="G29" s="70">
        <f t="shared" si="0"/>
        <v>4.7649670165539559E-2</v>
      </c>
      <c r="H29" s="12"/>
    </row>
    <row r="30" spans="1:8" s="6" customFormat="1" ht="21" customHeight="1" x14ac:dyDescent="0.2">
      <c r="A30" s="55"/>
      <c r="B30" s="33"/>
      <c r="C30" s="11">
        <f>'Costing Model'!F27</f>
        <v>880722</v>
      </c>
      <c r="D30" s="11">
        <f>'Costing Model'!G27</f>
        <v>922500</v>
      </c>
      <c r="F30" s="10"/>
      <c r="G30" s="70">
        <f t="shared" si="0"/>
        <v>4.743608085184655E-2</v>
      </c>
      <c r="H30" s="12"/>
    </row>
    <row r="31" spans="1:8" s="6" customFormat="1" ht="21" customHeight="1" x14ac:dyDescent="0.2">
      <c r="A31" s="55"/>
      <c r="B31" s="33"/>
      <c r="C31" s="11">
        <f>'Costing Model'!F28</f>
        <v>893937</v>
      </c>
      <c r="D31" s="11">
        <f>'Costing Model'!G28</f>
        <v>936147</v>
      </c>
      <c r="F31" s="10"/>
      <c r="G31" s="70">
        <f t="shared" si="0"/>
        <v>4.7218092550146154E-2</v>
      </c>
      <c r="H31" s="12"/>
    </row>
    <row r="32" spans="1:8" s="6" customFormat="1" ht="21" customHeight="1" x14ac:dyDescent="0.2">
      <c r="A32" s="55"/>
      <c r="B32" s="33"/>
      <c r="C32" s="11">
        <f>'Costing Model'!F29</f>
        <v>907347</v>
      </c>
      <c r="D32" s="11">
        <f>'Costing Model'!G29</f>
        <v>950001</v>
      </c>
      <c r="F32" s="10"/>
      <c r="G32" s="70">
        <f t="shared" si="0"/>
        <v>4.7009578474387415E-2</v>
      </c>
      <c r="H32" s="12"/>
    </row>
    <row r="33" spans="1:8" s="6" customFormat="1" ht="21" customHeight="1" x14ac:dyDescent="0.2">
      <c r="A33" s="55"/>
      <c r="B33" s="33"/>
      <c r="C33" s="11">
        <f>'Costing Model'!F30</f>
        <v>920961</v>
      </c>
      <c r="D33" s="11">
        <f>'Costing Model'!G30</f>
        <v>964065</v>
      </c>
      <c r="F33" s="10"/>
      <c r="G33" s="70">
        <f t="shared" si="0"/>
        <v>4.6803284829650765E-2</v>
      </c>
      <c r="H33" s="12"/>
    </row>
    <row r="34" spans="1:8" s="6" customFormat="1" ht="21" customHeight="1" x14ac:dyDescent="0.2">
      <c r="A34" s="55"/>
      <c r="B34" s="33"/>
      <c r="C34" s="11">
        <f>'Costing Model'!F31</f>
        <v>934776</v>
      </c>
      <c r="D34" s="11">
        <f>'Costing Model'!G31</f>
        <v>978336</v>
      </c>
      <c r="F34" s="10"/>
      <c r="G34" s="70">
        <f t="shared" si="0"/>
        <v>4.6599399214357233E-2</v>
      </c>
      <c r="H34" s="12"/>
    </row>
    <row r="35" spans="1:8" s="6" customFormat="1" ht="21" customHeight="1" x14ac:dyDescent="0.2">
      <c r="A35" s="55"/>
      <c r="B35" s="33"/>
      <c r="C35" s="11">
        <f>'Costing Model'!F32</f>
        <v>948792</v>
      </c>
      <c r="D35" s="11">
        <f>'Costing Model'!G32</f>
        <v>992817</v>
      </c>
      <c r="F35" s="10"/>
      <c r="G35" s="70">
        <f t="shared" si="0"/>
        <v>4.6401107935142794E-2</v>
      </c>
      <c r="H35" s="12"/>
    </row>
    <row r="36" spans="1:8" s="6" customFormat="1" ht="21" customHeight="1" x14ac:dyDescent="0.2">
      <c r="A36" s="55"/>
      <c r="B36" s="33"/>
      <c r="C36" s="11">
        <f>'Costing Model'!F33</f>
        <v>963024</v>
      </c>
      <c r="D36" s="11">
        <f>'Costing Model'!G33</f>
        <v>1007517</v>
      </c>
      <c r="F36" s="10"/>
      <c r="G36" s="70">
        <f t="shared" si="0"/>
        <v>4.6201340776553856E-2</v>
      </c>
      <c r="H36" s="12"/>
    </row>
    <row r="37" spans="1:8" s="6" customFormat="1" ht="21" customHeight="1" x14ac:dyDescent="0.2">
      <c r="A37" s="56"/>
      <c r="B37" s="34"/>
      <c r="C37" s="11">
        <f>'Costing Model'!F34</f>
        <v>977469</v>
      </c>
      <c r="D37" s="11">
        <f>'Costing Model'!G34</f>
        <v>1022436</v>
      </c>
      <c r="F37" s="10"/>
      <c r="G37" s="70">
        <f t="shared" si="0"/>
        <v>4.6003504970490113E-2</v>
      </c>
      <c r="H37" s="12"/>
    </row>
    <row r="38" spans="1:8" s="6" customFormat="1" ht="12" customHeight="1" x14ac:dyDescent="0.2">
      <c r="A38" s="162" t="str">
        <f>A1</f>
        <v>Appendix D to DPSA Circular 22 of 2023</v>
      </c>
      <c r="B38" s="162"/>
      <c r="C38" s="162"/>
      <c r="D38" s="162"/>
      <c r="F38" s="10"/>
      <c r="G38" s="70"/>
      <c r="H38" s="12"/>
    </row>
    <row r="39" spans="1:8" s="6" customFormat="1" ht="12" customHeight="1" thickBot="1" x14ac:dyDescent="0.25">
      <c r="A39" s="57"/>
      <c r="C39" s="28"/>
      <c r="D39" s="28"/>
      <c r="F39" s="10"/>
      <c r="G39" s="70"/>
      <c r="H39" s="12"/>
    </row>
    <row r="40" spans="1:8" s="6" customFormat="1" ht="24" customHeight="1" x14ac:dyDescent="0.2">
      <c r="A40" s="155" t="s">
        <v>34</v>
      </c>
      <c r="B40" s="156"/>
      <c r="C40" s="86" t="s">
        <v>67</v>
      </c>
      <c r="D40" s="84" t="s">
        <v>68</v>
      </c>
      <c r="F40" s="10"/>
      <c r="G40" s="70"/>
      <c r="H40" s="12"/>
    </row>
    <row r="41" spans="1:8" s="6" customFormat="1" ht="21.6" customHeight="1" thickBot="1" x14ac:dyDescent="0.25">
      <c r="A41" s="157"/>
      <c r="B41" s="158"/>
      <c r="C41" s="87" t="str">
        <f>C10</f>
        <v xml:space="preserve"> 31 March 2023</v>
      </c>
      <c r="D41" s="85" t="str">
        <f>D10</f>
        <v xml:space="preserve"> 1 April 2023</v>
      </c>
      <c r="F41" s="10"/>
      <c r="G41" s="70"/>
      <c r="H41" s="12"/>
    </row>
    <row r="42" spans="1:8" s="6" customFormat="1" ht="12" customHeight="1" x14ac:dyDescent="0.2">
      <c r="A42" s="57"/>
      <c r="C42" s="28"/>
      <c r="D42" s="28"/>
      <c r="F42" s="10"/>
      <c r="G42" s="70"/>
      <c r="H42" s="12"/>
    </row>
    <row r="43" spans="1:8" s="6" customFormat="1" ht="21" customHeight="1" x14ac:dyDescent="0.2">
      <c r="A43" s="53" t="s">
        <v>35</v>
      </c>
      <c r="B43" s="31"/>
      <c r="C43" s="11">
        <f>'Costing Model'!F37</f>
        <v>994218</v>
      </c>
      <c r="D43" s="11">
        <f>'Costing Model'!G37</f>
        <v>1039737</v>
      </c>
      <c r="F43" s="10"/>
      <c r="G43" s="70">
        <f t="shared" si="0"/>
        <v>4.5783721477583389E-2</v>
      </c>
      <c r="H43" s="12"/>
    </row>
    <row r="44" spans="1:8" s="6" customFormat="1" ht="21" customHeight="1" x14ac:dyDescent="0.2">
      <c r="A44" s="47" t="s">
        <v>36</v>
      </c>
      <c r="B44" s="32"/>
      <c r="C44" s="11">
        <f>'Costing Model'!F38</f>
        <v>1009134</v>
      </c>
      <c r="D44" s="11">
        <f>'Costing Model'!G38</f>
        <v>1055148</v>
      </c>
      <c r="F44" s="10"/>
      <c r="G44" s="70">
        <f t="shared" si="0"/>
        <v>4.559751232244677E-2</v>
      </c>
      <c r="H44" s="12"/>
    </row>
    <row r="45" spans="1:8" s="6" customFormat="1" ht="21" customHeight="1" x14ac:dyDescent="0.2">
      <c r="A45" s="54" t="s">
        <v>65</v>
      </c>
      <c r="B45" s="32"/>
      <c r="C45" s="11">
        <f>'Costing Model'!F39</f>
        <v>1024269</v>
      </c>
      <c r="D45" s="11">
        <f>'Costing Model'!G39</f>
        <v>1070781</v>
      </c>
      <c r="F45" s="10"/>
      <c r="G45" s="70">
        <f t="shared" si="0"/>
        <v>4.5409946020039657E-2</v>
      </c>
      <c r="H45" s="12"/>
    </row>
    <row r="46" spans="1:8" s="6" customFormat="1" ht="21" customHeight="1" x14ac:dyDescent="0.2">
      <c r="A46" s="54"/>
      <c r="B46" s="32"/>
      <c r="C46" s="11">
        <f>'Costing Model'!F40</f>
        <v>1039638</v>
      </c>
      <c r="D46" s="11">
        <f>'Costing Model'!G40</f>
        <v>1086660</v>
      </c>
      <c r="F46" s="10"/>
      <c r="G46" s="70">
        <f t="shared" si="0"/>
        <v>4.5229204780894885E-2</v>
      </c>
      <c r="H46" s="12"/>
    </row>
    <row r="47" spans="1:8" s="6" customFormat="1" ht="21" customHeight="1" x14ac:dyDescent="0.2">
      <c r="A47" s="55"/>
      <c r="B47" s="33"/>
      <c r="C47" s="11">
        <f>'Costing Model'!F41</f>
        <v>1055232</v>
      </c>
      <c r="D47" s="11">
        <f>'Costing Model'!G41</f>
        <v>1102767</v>
      </c>
      <c r="F47" s="10"/>
      <c r="G47" s="70">
        <f t="shared" si="0"/>
        <v>4.5046965975254732E-2</v>
      </c>
      <c r="H47" s="12"/>
    </row>
    <row r="48" spans="1:8" s="6" customFormat="1" ht="21" customHeight="1" x14ac:dyDescent="0.2">
      <c r="A48" s="55"/>
      <c r="B48" s="33"/>
      <c r="C48" s="11">
        <f>'Costing Model'!F42</f>
        <v>1071060</v>
      </c>
      <c r="D48" s="11">
        <f>'Costing Model'!G42</f>
        <v>1119117</v>
      </c>
      <c r="F48" s="10"/>
      <c r="G48" s="70">
        <f t="shared" si="0"/>
        <v>4.4868634810374772E-2</v>
      </c>
      <c r="H48" s="12"/>
    </row>
    <row r="49" spans="1:8" s="6" customFormat="1" ht="21" customHeight="1" x14ac:dyDescent="0.2">
      <c r="A49" s="55"/>
      <c r="B49" s="33"/>
      <c r="C49" s="11">
        <f>'Costing Model'!F43</f>
        <v>1087128</v>
      </c>
      <c r="D49" s="11">
        <f>'Costing Model'!G43</f>
        <v>1135713</v>
      </c>
      <c r="F49" s="10"/>
      <c r="G49" s="70">
        <f t="shared" si="0"/>
        <v>4.4691149524251052E-2</v>
      </c>
      <c r="H49" s="12"/>
    </row>
    <row r="50" spans="1:8" s="6" customFormat="1" ht="21" customHeight="1" x14ac:dyDescent="0.2">
      <c r="A50" s="55"/>
      <c r="B50" s="33"/>
      <c r="C50" s="11">
        <f>'Costing Model'!F44</f>
        <v>1103445</v>
      </c>
      <c r="D50" s="11">
        <f>'Costing Model'!G44</f>
        <v>1152573</v>
      </c>
      <c r="F50" s="10"/>
      <c r="G50" s="70">
        <f t="shared" si="0"/>
        <v>4.4522382175822085E-2</v>
      </c>
      <c r="H50" s="12"/>
    </row>
    <row r="51" spans="1:8" s="6" customFormat="1" ht="21" customHeight="1" x14ac:dyDescent="0.2">
      <c r="A51" s="56"/>
      <c r="B51" s="34"/>
      <c r="C51" s="11">
        <f>'Costing Model'!F45</f>
        <v>1119987</v>
      </c>
      <c r="D51" s="11">
        <f>'Costing Model'!G45</f>
        <v>1169658</v>
      </c>
      <c r="F51" s="10"/>
      <c r="G51" s="70">
        <f t="shared" si="0"/>
        <v>4.4349621915254371E-2</v>
      </c>
      <c r="H51" s="12"/>
    </row>
    <row r="52" spans="1:8" s="6" customFormat="1" ht="21" customHeight="1" x14ac:dyDescent="0.2">
      <c r="A52" s="57"/>
      <c r="C52" s="28"/>
      <c r="D52" s="28"/>
      <c r="F52" s="10"/>
      <c r="G52" s="70"/>
      <c r="H52" s="12"/>
    </row>
    <row r="53" spans="1:8" s="6" customFormat="1" ht="21" customHeight="1" x14ac:dyDescent="0.2">
      <c r="A53" s="53" t="s">
        <v>38</v>
      </c>
      <c r="B53" s="35"/>
      <c r="C53" s="11">
        <f>'Costing Model'!F52</f>
        <v>1292787</v>
      </c>
      <c r="D53" s="11">
        <f>'Costing Model'!G52</f>
        <v>1349082</v>
      </c>
      <c r="F53" s="10"/>
      <c r="G53" s="70">
        <f t="shared" si="0"/>
        <v>4.3545456444101002E-2</v>
      </c>
      <c r="H53" s="12"/>
    </row>
    <row r="54" spans="1:8" s="6" customFormat="1" ht="21" customHeight="1" x14ac:dyDescent="0.2">
      <c r="A54" s="54" t="s">
        <v>66</v>
      </c>
      <c r="B54" s="33"/>
      <c r="C54" s="11">
        <f>'Costing Model'!F53</f>
        <v>1312173</v>
      </c>
      <c r="D54" s="11">
        <f>'Costing Model'!G53</f>
        <v>1369110</v>
      </c>
      <c r="F54" s="10"/>
      <c r="G54" s="70">
        <f t="shared" si="0"/>
        <v>4.3391382081478587E-2</v>
      </c>
      <c r="H54" s="12"/>
    </row>
    <row r="55" spans="1:8" s="6" customFormat="1" ht="21" customHeight="1" x14ac:dyDescent="0.2">
      <c r="A55" s="54" t="s">
        <v>2</v>
      </c>
      <c r="B55" s="33"/>
      <c r="C55" s="11">
        <f>'Costing Model'!F54</f>
        <v>1331865</v>
      </c>
      <c r="D55" s="11">
        <f>'Costing Model'!G54</f>
        <v>1389453</v>
      </c>
      <c r="F55" s="10"/>
      <c r="G55" s="70">
        <f t="shared" si="0"/>
        <v>4.3238616526449752E-2</v>
      </c>
      <c r="H55" s="12"/>
    </row>
    <row r="56" spans="1:8" s="6" customFormat="1" ht="21" customHeight="1" x14ac:dyDescent="0.2">
      <c r="A56" s="55"/>
      <c r="B56" s="33"/>
      <c r="C56" s="11">
        <f>'Costing Model'!F55</f>
        <v>1351848</v>
      </c>
      <c r="D56" s="11">
        <f>'Costing Model'!G55</f>
        <v>1410096</v>
      </c>
      <c r="F56" s="10"/>
      <c r="G56" s="70">
        <f t="shared" si="0"/>
        <v>4.3087684414224087E-2</v>
      </c>
      <c r="H56" s="12"/>
    </row>
    <row r="57" spans="1:8" s="6" customFormat="1" ht="21" customHeight="1" x14ac:dyDescent="0.2">
      <c r="A57" s="55"/>
      <c r="B57" s="33"/>
      <c r="C57" s="11">
        <f>'Costing Model'!F56</f>
        <v>1372125</v>
      </c>
      <c r="D57" s="11">
        <f>'Costing Model'!G56</f>
        <v>1431039</v>
      </c>
      <c r="F57" s="10"/>
      <c r="G57" s="70">
        <f t="shared" si="0"/>
        <v>4.293632139928942E-2</v>
      </c>
      <c r="H57" s="12"/>
    </row>
    <row r="58" spans="1:8" s="6" customFormat="1" ht="21" customHeight="1" x14ac:dyDescent="0.2">
      <c r="A58" s="55"/>
      <c r="B58" s="33"/>
      <c r="C58" s="11">
        <f>'Costing Model'!F57</f>
        <v>1392708</v>
      </c>
      <c r="D58" s="11">
        <f>'Costing Model'!G57</f>
        <v>1452303</v>
      </c>
      <c r="F58" s="10"/>
      <c r="G58" s="70">
        <f t="shared" si="0"/>
        <v>4.2790735746473775E-2</v>
      </c>
      <c r="H58" s="12"/>
    </row>
    <row r="59" spans="1:8" s="6" customFormat="1" ht="21" customHeight="1" x14ac:dyDescent="0.2">
      <c r="A59" s="55"/>
      <c r="B59" s="33"/>
      <c r="C59" s="11">
        <f>'Costing Model'!F58</f>
        <v>1413597</v>
      </c>
      <c r="D59" s="11">
        <f>'Costing Model'!G58</f>
        <v>1473879</v>
      </c>
      <c r="F59" s="10"/>
      <c r="G59" s="70">
        <f t="shared" si="0"/>
        <v>4.2644402895591883E-2</v>
      </c>
      <c r="H59" s="12"/>
    </row>
    <row r="60" spans="1:8" s="6" customFormat="1" ht="21" customHeight="1" x14ac:dyDescent="0.2">
      <c r="A60" s="55"/>
      <c r="B60" s="33"/>
      <c r="C60" s="11">
        <f>'Costing Model'!F59</f>
        <v>1434801</v>
      </c>
      <c r="D60" s="11">
        <f>'Costing Model'!G59</f>
        <v>1495782</v>
      </c>
      <c r="F60" s="10"/>
      <c r="G60" s="70">
        <f t="shared" si="0"/>
        <v>4.2501364300693963E-2</v>
      </c>
      <c r="H60" s="12"/>
    </row>
    <row r="61" spans="1:8" s="6" customFormat="1" ht="21" customHeight="1" x14ac:dyDescent="0.2">
      <c r="A61" s="56"/>
      <c r="B61" s="34"/>
      <c r="C61" s="11">
        <f>'Costing Model'!F60</f>
        <v>1456326</v>
      </c>
      <c r="D61" s="11">
        <f>'Costing Model'!G60</f>
        <v>1518018</v>
      </c>
      <c r="F61" s="10"/>
      <c r="G61" s="70">
        <f t="shared" si="0"/>
        <v>4.2361394358131355E-2</v>
      </c>
      <c r="H61" s="12"/>
    </row>
    <row r="62" spans="1:8" x14ac:dyDescent="0.2">
      <c r="A62" s="58"/>
    </row>
    <row r="63" spans="1:8" x14ac:dyDescent="0.2">
      <c r="A63" s="58"/>
    </row>
    <row r="64" spans="1:8" x14ac:dyDescent="0.2">
      <c r="A64" s="58"/>
    </row>
    <row r="65" spans="1:1" x14ac:dyDescent="0.2">
      <c r="A65" s="58"/>
    </row>
    <row r="66" spans="1:1" x14ac:dyDescent="0.2">
      <c r="A66" s="58"/>
    </row>
    <row r="67" spans="1:1" x14ac:dyDescent="0.2">
      <c r="A67" s="58"/>
    </row>
    <row r="68" spans="1:1" x14ac:dyDescent="0.2">
      <c r="A68" s="58"/>
    </row>
    <row r="69" spans="1:1" x14ac:dyDescent="0.2">
      <c r="A69" s="58"/>
    </row>
    <row r="70" spans="1:1" x14ac:dyDescent="0.2">
      <c r="A70" s="58"/>
    </row>
    <row r="71" spans="1:1" x14ac:dyDescent="0.2">
      <c r="A71" s="58"/>
    </row>
    <row r="72" spans="1:1" x14ac:dyDescent="0.2">
      <c r="A72" s="58"/>
    </row>
    <row r="73" spans="1:1" x14ac:dyDescent="0.2">
      <c r="A73" s="58"/>
    </row>
    <row r="74" spans="1:1" x14ac:dyDescent="0.2">
      <c r="A74" s="58"/>
    </row>
    <row r="75" spans="1:1" x14ac:dyDescent="0.2">
      <c r="A75" s="58"/>
    </row>
    <row r="76" spans="1:1" x14ac:dyDescent="0.2">
      <c r="A76" s="58"/>
    </row>
    <row r="77" spans="1:1" x14ac:dyDescent="0.2">
      <c r="A77" s="58"/>
    </row>
    <row r="78" spans="1:1" x14ac:dyDescent="0.2">
      <c r="A78" s="58"/>
    </row>
    <row r="79" spans="1:1" x14ac:dyDescent="0.2">
      <c r="A79" s="58"/>
    </row>
  </sheetData>
  <mergeCells count="7">
    <mergeCell ref="A40:B41"/>
    <mergeCell ref="A9:B10"/>
    <mergeCell ref="A38:D38"/>
    <mergeCell ref="A1:D1"/>
    <mergeCell ref="A3:D3"/>
    <mergeCell ref="A5:D5"/>
    <mergeCell ref="A7:D7"/>
  </mergeCells>
  <phoneticPr fontId="17" type="noConversion"/>
  <pageMargins left="0.55118110236220474" right="0.55118110236220474" top="0.39370078740157483" bottom="0.39370078740157483" header="0.51181102362204722" footer="0.51181102362204722"/>
  <pageSetup scale="96" orientation="landscape" r:id="rId1"/>
  <headerFooter alignWithMargins="0">
    <oddHeader>&amp;C&amp;P</oddHeader>
  </headerFooter>
  <rowBreaks count="1" manualBreakCount="1">
    <brk id="3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4"/>
  <sheetViews>
    <sheetView tabSelected="1" workbookViewId="0">
      <selection sqref="A1:D1"/>
    </sheetView>
  </sheetViews>
  <sheetFormatPr defaultRowHeight="12.75" x14ac:dyDescent="0.2"/>
  <cols>
    <col min="1" max="1" width="25.42578125" customWidth="1"/>
    <col min="2" max="2" width="4.28515625" customWidth="1"/>
    <col min="3" max="3" width="31.140625" customWidth="1"/>
    <col min="4" max="4" width="35" customWidth="1"/>
    <col min="5" max="5" width="3.5703125" customWidth="1"/>
    <col min="6" max="6" width="3.140625" customWidth="1"/>
    <col min="7" max="7" width="0" hidden="1" customWidth="1"/>
  </cols>
  <sheetData>
    <row r="1" spans="1:8" ht="13.15" customHeight="1" x14ac:dyDescent="0.2">
      <c r="A1" s="152" t="s">
        <v>94</v>
      </c>
      <c r="B1" s="152"/>
      <c r="C1" s="152"/>
      <c r="D1" s="152"/>
      <c r="E1" s="1"/>
    </row>
    <row r="2" spans="1:8" x14ac:dyDescent="0.2">
      <c r="A2" s="1"/>
      <c r="B2" s="1"/>
      <c r="C2" s="1"/>
      <c r="D2" s="1"/>
      <c r="E2" s="1"/>
    </row>
    <row r="3" spans="1:8" ht="24" customHeight="1" x14ac:dyDescent="0.2">
      <c r="A3" s="159" t="s">
        <v>17</v>
      </c>
      <c r="B3" s="159"/>
      <c r="C3" s="159"/>
      <c r="D3" s="159"/>
      <c r="E3" s="2"/>
    </row>
    <row r="4" spans="1:8" ht="6.75" customHeight="1" x14ac:dyDescent="0.2"/>
    <row r="5" spans="1:8" ht="27.6" customHeight="1" x14ac:dyDescent="0.2">
      <c r="A5" s="161" t="s">
        <v>51</v>
      </c>
      <c r="B5" s="161"/>
      <c r="C5" s="161"/>
      <c r="D5" s="161"/>
      <c r="E5" s="3"/>
    </row>
    <row r="6" spans="1:8" ht="9" customHeight="1" x14ac:dyDescent="0.2">
      <c r="A6" s="9"/>
      <c r="B6" s="9"/>
      <c r="C6" s="9"/>
      <c r="D6" s="9"/>
      <c r="E6" s="3"/>
    </row>
    <row r="7" spans="1:8" ht="22.5" customHeight="1" x14ac:dyDescent="0.2">
      <c r="A7" s="160" t="s">
        <v>42</v>
      </c>
      <c r="B7" s="160"/>
      <c r="C7" s="160"/>
      <c r="D7" s="160"/>
      <c r="E7" s="3"/>
    </row>
    <row r="8" spans="1:8" ht="6.75" customHeight="1" thickBot="1" x14ac:dyDescent="0.25">
      <c r="A8" s="9"/>
      <c r="B8" s="9"/>
      <c r="C8" s="9"/>
      <c r="D8" s="9"/>
      <c r="E8" s="3"/>
    </row>
    <row r="9" spans="1:8" ht="26.45" customHeight="1" x14ac:dyDescent="0.2">
      <c r="A9" s="155" t="s">
        <v>34</v>
      </c>
      <c r="B9" s="156"/>
      <c r="C9" s="86" t="s">
        <v>67</v>
      </c>
      <c r="D9" s="84" t="s">
        <v>68</v>
      </c>
      <c r="G9" s="69" t="s">
        <v>53</v>
      </c>
    </row>
    <row r="10" spans="1:8" ht="21" customHeight="1" thickBot="1" x14ac:dyDescent="0.25">
      <c r="A10" s="157"/>
      <c r="B10" s="158"/>
      <c r="C10" s="87" t="str">
        <f>'Tr key PS - F-time {B}'!C10</f>
        <v xml:space="preserve"> 31 March 2023</v>
      </c>
      <c r="D10" s="85" t="str">
        <f>'Tr key PS - F-time {B}'!D10</f>
        <v xml:space="preserve"> 1 April 2023</v>
      </c>
      <c r="G10" s="69"/>
    </row>
    <row r="11" spans="1:8" ht="9.75" customHeight="1" x14ac:dyDescent="0.2">
      <c r="A11" s="26"/>
      <c r="B11" s="26"/>
      <c r="C11" s="27"/>
      <c r="D11" s="27"/>
    </row>
    <row r="12" spans="1:8" s="6" customFormat="1" ht="21" customHeight="1" x14ac:dyDescent="0.2">
      <c r="A12" s="53" t="s">
        <v>18</v>
      </c>
      <c r="B12" s="31"/>
      <c r="C12" s="11">
        <f>'Costing Model'!H8</f>
        <v>829038</v>
      </c>
      <c r="D12" s="11">
        <f>'Costing Model'!I8</f>
        <v>871650</v>
      </c>
      <c r="F12" s="10"/>
      <c r="G12" s="70">
        <f t="shared" ref="G12:G62" si="0">(D12-C12)/C12</f>
        <v>5.1399332720574932E-2</v>
      </c>
      <c r="H12" s="12"/>
    </row>
    <row r="13" spans="1:8" s="6" customFormat="1" ht="21" customHeight="1" x14ac:dyDescent="0.2">
      <c r="A13" s="54" t="s">
        <v>63</v>
      </c>
      <c r="B13" s="32"/>
      <c r="C13" s="11">
        <f>'Costing Model'!H9</f>
        <v>841485</v>
      </c>
      <c r="D13" s="11">
        <f>'Costing Model'!I9</f>
        <v>884508</v>
      </c>
      <c r="F13" s="10"/>
      <c r="G13" s="70">
        <f t="shared" si="0"/>
        <v>5.1127471077915827E-2</v>
      </c>
      <c r="H13" s="12"/>
    </row>
    <row r="14" spans="1:8" s="6" customFormat="1" ht="21" customHeight="1" x14ac:dyDescent="0.2">
      <c r="A14" s="54" t="s">
        <v>2</v>
      </c>
      <c r="B14" s="32"/>
      <c r="C14" s="11">
        <f>'Costing Model'!H10</f>
        <v>854100</v>
      </c>
      <c r="D14" s="11">
        <f>'Costing Model'!I10</f>
        <v>897540</v>
      </c>
      <c r="F14" s="10"/>
      <c r="G14" s="70">
        <f t="shared" si="0"/>
        <v>5.0860554970144009E-2</v>
      </c>
      <c r="H14" s="12"/>
    </row>
    <row r="15" spans="1:8" s="6" customFormat="1" ht="21" customHeight="1" x14ac:dyDescent="0.2">
      <c r="A15" s="55"/>
      <c r="B15" s="33"/>
      <c r="C15" s="11">
        <f>'Costing Model'!H11</f>
        <v>866919</v>
      </c>
      <c r="D15" s="11">
        <f>'Costing Model'!I11</f>
        <v>910782</v>
      </c>
      <c r="F15" s="10"/>
      <c r="G15" s="70">
        <f t="shared" si="0"/>
        <v>5.0596422503140434E-2</v>
      </c>
      <c r="H15" s="12"/>
    </row>
    <row r="16" spans="1:8" s="6" customFormat="1" ht="21" customHeight="1" x14ac:dyDescent="0.2">
      <c r="A16" s="55"/>
      <c r="B16" s="33"/>
      <c r="C16" s="11">
        <f>'Costing Model'!H12</f>
        <v>879924</v>
      </c>
      <c r="D16" s="11">
        <f>'Costing Model'!I12</f>
        <v>924216</v>
      </c>
      <c r="F16" s="10"/>
      <c r="G16" s="70">
        <f t="shared" si="0"/>
        <v>5.0336165396102389E-2</v>
      </c>
      <c r="H16" s="12"/>
    </row>
    <row r="17" spans="1:8" s="6" customFormat="1" ht="21" customHeight="1" x14ac:dyDescent="0.2">
      <c r="A17" s="55"/>
      <c r="B17" s="33"/>
      <c r="C17" s="11">
        <f>'Costing Model'!H13</f>
        <v>893121</v>
      </c>
      <c r="D17" s="11">
        <f>'Costing Model'!I13</f>
        <v>937848</v>
      </c>
      <c r="F17" s="10"/>
      <c r="G17" s="70">
        <f t="shared" si="0"/>
        <v>5.0079440523736425E-2</v>
      </c>
      <c r="H17" s="12"/>
    </row>
    <row r="18" spans="1:8" s="6" customFormat="1" ht="21" customHeight="1" x14ac:dyDescent="0.2">
      <c r="A18" s="55"/>
      <c r="B18" s="33"/>
      <c r="C18" s="11">
        <f>'Costing Model'!H14</f>
        <v>906519</v>
      </c>
      <c r="D18" s="11">
        <f>'Costing Model'!I14</f>
        <v>951690</v>
      </c>
      <c r="F18" s="10"/>
      <c r="G18" s="70">
        <f t="shared" si="0"/>
        <v>4.9829071425971212E-2</v>
      </c>
      <c r="H18" s="12"/>
    </row>
    <row r="19" spans="1:8" s="6" customFormat="1" ht="21" customHeight="1" x14ac:dyDescent="0.2">
      <c r="A19" s="55"/>
      <c r="B19" s="33"/>
      <c r="C19" s="11">
        <f>'Costing Model'!H15</f>
        <v>920112</v>
      </c>
      <c r="D19" s="11">
        <f>'Costing Model'!I15</f>
        <v>965733</v>
      </c>
      <c r="F19" s="10"/>
      <c r="G19" s="70">
        <f t="shared" si="0"/>
        <v>4.9582007407793831E-2</v>
      </c>
      <c r="H19" s="12"/>
    </row>
    <row r="20" spans="1:8" s="6" customFormat="1" ht="21" customHeight="1" x14ac:dyDescent="0.2">
      <c r="A20" s="55"/>
      <c r="B20" s="33"/>
      <c r="C20" s="11">
        <f>'Costing Model'!H16</f>
        <v>933924</v>
      </c>
      <c r="D20" s="11">
        <f>'Costing Model'!I16</f>
        <v>979998</v>
      </c>
      <c r="F20" s="10"/>
      <c r="G20" s="70">
        <f t="shared" si="0"/>
        <v>4.9333778765723979E-2</v>
      </c>
      <c r="H20" s="12"/>
    </row>
    <row r="21" spans="1:8" s="6" customFormat="1" ht="21" customHeight="1" x14ac:dyDescent="0.2">
      <c r="A21" s="55"/>
      <c r="B21" s="33"/>
      <c r="C21" s="11">
        <f>'Costing Model'!H17</f>
        <v>947925</v>
      </c>
      <c r="D21" s="11">
        <f>'Costing Model'!I17</f>
        <v>994461</v>
      </c>
      <c r="F21" s="10"/>
      <c r="G21" s="70">
        <f t="shared" si="0"/>
        <v>4.9092491494580268E-2</v>
      </c>
      <c r="H21" s="12"/>
    </row>
    <row r="22" spans="1:8" s="6" customFormat="1" ht="21" customHeight="1" x14ac:dyDescent="0.2">
      <c r="A22" s="55"/>
      <c r="B22" s="33"/>
      <c r="C22" s="11">
        <f>'Costing Model'!H18</f>
        <v>962151</v>
      </c>
      <c r="D22" s="11">
        <f>'Costing Model'!I18</f>
        <v>1009158</v>
      </c>
      <c r="F22" s="10"/>
      <c r="G22" s="70">
        <f t="shared" si="0"/>
        <v>4.8856156673952426E-2</v>
      </c>
      <c r="H22" s="12"/>
    </row>
    <row r="23" spans="1:8" s="6" customFormat="1" ht="21" customHeight="1" x14ac:dyDescent="0.2">
      <c r="A23" s="56"/>
      <c r="B23" s="34"/>
      <c r="C23" s="11">
        <f>'Costing Model'!H19</f>
        <v>976578</v>
      </c>
      <c r="D23" s="11">
        <f>'Costing Model'!I19</f>
        <v>1024059</v>
      </c>
      <c r="F23" s="10"/>
      <c r="G23" s="70">
        <f t="shared" si="0"/>
        <v>4.8619772306973945E-2</v>
      </c>
      <c r="H23" s="12"/>
    </row>
    <row r="24" spans="1:8" s="6" customFormat="1" ht="12" customHeight="1" x14ac:dyDescent="0.2">
      <c r="A24" s="57"/>
      <c r="C24" s="28"/>
      <c r="D24" s="28"/>
      <c r="F24" s="29"/>
      <c r="G24" s="70"/>
      <c r="H24" s="30"/>
    </row>
    <row r="25" spans="1:8" s="6" customFormat="1" ht="21" customHeight="1" x14ac:dyDescent="0.2">
      <c r="A25" s="53" t="s">
        <v>20</v>
      </c>
      <c r="B25" s="31"/>
      <c r="C25" s="11">
        <f>'Costing Model'!H22</f>
        <v>981039</v>
      </c>
      <c r="D25" s="11">
        <f>'Costing Model'!I22</f>
        <v>1028670</v>
      </c>
      <c r="F25" s="10"/>
      <c r="G25" s="70">
        <f t="shared" si="0"/>
        <v>4.8551586634170509E-2</v>
      </c>
      <c r="H25" s="12"/>
    </row>
    <row r="26" spans="1:8" s="6" customFormat="1" ht="21" customHeight="1" x14ac:dyDescent="0.2">
      <c r="A26" s="54" t="s">
        <v>64</v>
      </c>
      <c r="B26" s="32"/>
      <c r="C26" s="11">
        <f>'Costing Model'!H23</f>
        <v>995760</v>
      </c>
      <c r="D26" s="11">
        <f>'Costing Model'!I23</f>
        <v>1043874</v>
      </c>
      <c r="F26" s="10"/>
      <c r="G26" s="70">
        <f t="shared" si="0"/>
        <v>4.8318872017353576E-2</v>
      </c>
      <c r="H26" s="12"/>
    </row>
    <row r="27" spans="1:8" s="6" customFormat="1" ht="21" customHeight="1" x14ac:dyDescent="0.2">
      <c r="A27" s="54"/>
      <c r="B27" s="32"/>
      <c r="C27" s="11">
        <f>'Costing Model'!H24</f>
        <v>1010706</v>
      </c>
      <c r="D27" s="11">
        <f>'Costing Model'!I24</f>
        <v>1059315</v>
      </c>
      <c r="F27" s="10"/>
      <c r="G27" s="70">
        <f t="shared" si="0"/>
        <v>4.8094104517040562E-2</v>
      </c>
      <c r="H27" s="12"/>
    </row>
    <row r="28" spans="1:8" s="6" customFormat="1" ht="21" customHeight="1" x14ac:dyDescent="0.2">
      <c r="A28" s="55"/>
      <c r="B28" s="33"/>
      <c r="C28" s="11">
        <f>'Costing Model'!H25</f>
        <v>1025859</v>
      </c>
      <c r="D28" s="11">
        <f>'Costing Model'!I25</f>
        <v>1074966</v>
      </c>
      <c r="F28" s="10"/>
      <c r="G28" s="70">
        <f t="shared" si="0"/>
        <v>4.7869151608554393E-2</v>
      </c>
      <c r="H28" s="12"/>
    </row>
    <row r="29" spans="1:8" s="6" customFormat="1" ht="21" customHeight="1" x14ac:dyDescent="0.2">
      <c r="A29" s="55"/>
      <c r="B29" s="33"/>
      <c r="C29" s="11">
        <f>'Costing Model'!H26</f>
        <v>1041249</v>
      </c>
      <c r="D29" s="11">
        <f>'Costing Model'!I26</f>
        <v>1090866</v>
      </c>
      <c r="F29" s="10"/>
      <c r="G29" s="70">
        <f t="shared" si="0"/>
        <v>4.7651426315895619E-2</v>
      </c>
      <c r="H29" s="12"/>
    </row>
    <row r="30" spans="1:8" s="6" customFormat="1" ht="21" customHeight="1" x14ac:dyDescent="0.2">
      <c r="A30" s="55"/>
      <c r="B30" s="33"/>
      <c r="C30" s="11">
        <f>'Costing Model'!H27</f>
        <v>1056867</v>
      </c>
      <c r="D30" s="11">
        <f>'Costing Model'!I27</f>
        <v>1107000</v>
      </c>
      <c r="F30" s="10"/>
      <c r="G30" s="70">
        <f t="shared" si="0"/>
        <v>4.7435486205927517E-2</v>
      </c>
      <c r="H30" s="12"/>
    </row>
    <row r="31" spans="1:8" s="6" customFormat="1" ht="21" customHeight="1" x14ac:dyDescent="0.2">
      <c r="A31" s="55"/>
      <c r="B31" s="33"/>
      <c r="C31" s="11">
        <f>'Costing Model'!H28</f>
        <v>1072725</v>
      </c>
      <c r="D31" s="11">
        <f>'Costing Model'!I28</f>
        <v>1123377</v>
      </c>
      <c r="F31" s="10"/>
      <c r="G31" s="70">
        <f t="shared" si="0"/>
        <v>4.7218066139970635E-2</v>
      </c>
      <c r="H31" s="12"/>
    </row>
    <row r="32" spans="1:8" s="6" customFormat="1" ht="21" customHeight="1" x14ac:dyDescent="0.2">
      <c r="A32" s="55"/>
      <c r="B32" s="33"/>
      <c r="C32" s="11">
        <f>'Costing Model'!H29</f>
        <v>1088817</v>
      </c>
      <c r="D32" s="11">
        <f>'Costing Model'!I29</f>
        <v>1140000</v>
      </c>
      <c r="F32" s="10"/>
      <c r="G32" s="70">
        <f t="shared" si="0"/>
        <v>4.7007899399072572E-2</v>
      </c>
      <c r="H32" s="12"/>
    </row>
    <row r="33" spans="1:8" s="6" customFormat="1" ht="21" customHeight="1" x14ac:dyDescent="0.2">
      <c r="A33" s="55"/>
      <c r="B33" s="33"/>
      <c r="C33" s="11">
        <f>'Costing Model'!H30</f>
        <v>1105152</v>
      </c>
      <c r="D33" s="11">
        <f>'Costing Model'!I30</f>
        <v>1156878</v>
      </c>
      <c r="F33" s="10"/>
      <c r="G33" s="70">
        <f t="shared" si="0"/>
        <v>4.680442147324531E-2</v>
      </c>
      <c r="H33" s="12"/>
    </row>
    <row r="34" spans="1:8" s="6" customFormat="1" ht="21" customHeight="1" x14ac:dyDescent="0.2">
      <c r="A34" s="55"/>
      <c r="B34" s="33"/>
      <c r="C34" s="11">
        <f>'Costing Model'!H31</f>
        <v>1121730</v>
      </c>
      <c r="D34" s="11">
        <f>'Costing Model'!I31</f>
        <v>1174002</v>
      </c>
      <c r="F34" s="10"/>
      <c r="G34" s="70">
        <f t="shared" si="0"/>
        <v>4.6599449065283093E-2</v>
      </c>
      <c r="H34" s="12"/>
    </row>
    <row r="35" spans="1:8" s="6" customFormat="1" ht="21" customHeight="1" x14ac:dyDescent="0.2">
      <c r="A35" s="55"/>
      <c r="B35" s="33"/>
      <c r="C35" s="11">
        <f>'Costing Model'!H32</f>
        <v>1138551</v>
      </c>
      <c r="D35" s="11">
        <f>'Costing Model'!I32</f>
        <v>1191381</v>
      </c>
      <c r="F35" s="10"/>
      <c r="G35" s="70">
        <f t="shared" si="0"/>
        <v>4.6401083482426345E-2</v>
      </c>
      <c r="H35" s="12"/>
    </row>
    <row r="36" spans="1:8" s="6" customFormat="1" ht="21" customHeight="1" x14ac:dyDescent="0.2">
      <c r="A36" s="55"/>
      <c r="B36" s="33"/>
      <c r="C36" s="11">
        <f>'Costing Model'!H33</f>
        <v>1155630</v>
      </c>
      <c r="D36" s="11">
        <f>'Costing Model'!I33</f>
        <v>1209021</v>
      </c>
      <c r="F36" s="10"/>
      <c r="G36" s="70">
        <f t="shared" si="0"/>
        <v>4.6200773604008205E-2</v>
      </c>
      <c r="H36" s="12"/>
    </row>
    <row r="37" spans="1:8" s="6" customFormat="1" ht="21" customHeight="1" x14ac:dyDescent="0.2">
      <c r="A37" s="56"/>
      <c r="B37" s="34"/>
      <c r="C37" s="11">
        <f>'Costing Model'!H34</f>
        <v>1172961</v>
      </c>
      <c r="D37" s="11">
        <f>'Costing Model'!I34</f>
        <v>1226922</v>
      </c>
      <c r="F37" s="10"/>
      <c r="G37" s="70">
        <f t="shared" si="0"/>
        <v>4.6004087092409725E-2</v>
      </c>
      <c r="H37" s="12"/>
    </row>
    <row r="38" spans="1:8" s="6" customFormat="1" ht="21" customHeight="1" x14ac:dyDescent="0.2">
      <c r="A38" s="57"/>
      <c r="C38" s="28"/>
      <c r="D38" s="28"/>
      <c r="F38" s="10"/>
      <c r="G38" s="70"/>
      <c r="H38" s="12"/>
    </row>
    <row r="39" spans="1:8" s="6" customFormat="1" ht="21" customHeight="1" x14ac:dyDescent="0.2">
      <c r="A39" s="162" t="str">
        <f>A1</f>
        <v>Appendix E to DPSA Circular 22 of 2023</v>
      </c>
      <c r="B39" s="162"/>
      <c r="C39" s="162"/>
      <c r="D39" s="162"/>
      <c r="F39" s="10"/>
      <c r="G39" s="70"/>
      <c r="H39" s="12"/>
    </row>
    <row r="40" spans="1:8" s="6" customFormat="1" ht="11.25" customHeight="1" thickBot="1" x14ac:dyDescent="0.25">
      <c r="A40" s="1"/>
      <c r="B40" s="1"/>
      <c r="C40" s="1"/>
      <c r="D40" s="1"/>
      <c r="F40" s="10"/>
      <c r="G40" s="70"/>
      <c r="H40" s="12"/>
    </row>
    <row r="41" spans="1:8" s="6" customFormat="1" ht="23.45" customHeight="1" x14ac:dyDescent="0.2">
      <c r="A41" s="155" t="s">
        <v>34</v>
      </c>
      <c r="B41" s="156"/>
      <c r="C41" s="86" t="s">
        <v>67</v>
      </c>
      <c r="D41" s="84" t="s">
        <v>68</v>
      </c>
      <c r="F41" s="10"/>
      <c r="G41" s="70"/>
      <c r="H41" s="12"/>
    </row>
    <row r="42" spans="1:8" s="6" customFormat="1" ht="18" customHeight="1" thickBot="1" x14ac:dyDescent="0.25">
      <c r="A42" s="157"/>
      <c r="B42" s="158"/>
      <c r="C42" s="87" t="str">
        <f>C10</f>
        <v xml:space="preserve"> 31 March 2023</v>
      </c>
      <c r="D42" s="85" t="str">
        <f>D10</f>
        <v xml:space="preserve"> 1 April 2023</v>
      </c>
      <c r="F42" s="10"/>
      <c r="G42" s="70"/>
      <c r="H42" s="12"/>
    </row>
    <row r="43" spans="1:8" s="6" customFormat="1" ht="12" customHeight="1" x14ac:dyDescent="0.2">
      <c r="A43" s="57"/>
      <c r="C43" s="28"/>
      <c r="D43" s="28"/>
      <c r="F43" s="10"/>
      <c r="G43" s="70"/>
      <c r="H43" s="12"/>
    </row>
    <row r="44" spans="1:8" s="6" customFormat="1" ht="21" customHeight="1" x14ac:dyDescent="0.2">
      <c r="A44" s="53" t="s">
        <v>35</v>
      </c>
      <c r="B44" s="31"/>
      <c r="C44" s="11">
        <f>'Costing Model'!H37</f>
        <v>1193061</v>
      </c>
      <c r="D44" s="11">
        <f>'Costing Model'!I37</f>
        <v>1247685</v>
      </c>
      <c r="F44" s="10"/>
      <c r="G44" s="70">
        <f t="shared" si="0"/>
        <v>4.5784750318717989E-2</v>
      </c>
      <c r="H44" s="12"/>
    </row>
    <row r="45" spans="1:8" s="6" customFormat="1" ht="21" customHeight="1" x14ac:dyDescent="0.2">
      <c r="A45" s="47" t="s">
        <v>36</v>
      </c>
      <c r="B45" s="32"/>
      <c r="C45" s="11">
        <f>'Costing Model'!H38</f>
        <v>1210959</v>
      </c>
      <c r="D45" s="11">
        <f>'Costing Model'!I38</f>
        <v>1266177</v>
      </c>
      <c r="F45" s="10"/>
      <c r="G45" s="70">
        <f t="shared" si="0"/>
        <v>4.5598571049886905E-2</v>
      </c>
      <c r="H45" s="12"/>
    </row>
    <row r="46" spans="1:8" s="6" customFormat="1" ht="21" customHeight="1" x14ac:dyDescent="0.2">
      <c r="A46" s="54" t="s">
        <v>65</v>
      </c>
      <c r="B46" s="32"/>
      <c r="C46" s="11">
        <f>'Costing Model'!H39</f>
        <v>1229121</v>
      </c>
      <c r="D46" s="11">
        <f>'Costing Model'!I39</f>
        <v>1284936</v>
      </c>
      <c r="F46" s="10"/>
      <c r="G46" s="70">
        <f t="shared" si="0"/>
        <v>4.5410500674872532E-2</v>
      </c>
      <c r="H46" s="12"/>
    </row>
    <row r="47" spans="1:8" s="6" customFormat="1" ht="21" customHeight="1" x14ac:dyDescent="0.2">
      <c r="A47" s="54"/>
      <c r="B47" s="32"/>
      <c r="C47" s="11">
        <f>'Costing Model'!H40</f>
        <v>1247568</v>
      </c>
      <c r="D47" s="11">
        <f>'Costing Model'!I40</f>
        <v>1303992</v>
      </c>
      <c r="F47" s="10"/>
      <c r="G47" s="70">
        <f t="shared" si="0"/>
        <v>4.522719402870224E-2</v>
      </c>
      <c r="H47" s="12"/>
    </row>
    <row r="48" spans="1:8" s="6" customFormat="1" ht="21" customHeight="1" x14ac:dyDescent="0.2">
      <c r="A48" s="55"/>
      <c r="B48" s="33"/>
      <c r="C48" s="11">
        <f>'Costing Model'!H41</f>
        <v>1266279</v>
      </c>
      <c r="D48" s="11">
        <f>'Costing Model'!I41</f>
        <v>1323321</v>
      </c>
      <c r="F48" s="10"/>
      <c r="G48" s="70">
        <f t="shared" si="0"/>
        <v>4.5046944630685655E-2</v>
      </c>
      <c r="H48" s="12"/>
    </row>
    <row r="49" spans="1:8" s="6" customFormat="1" ht="21" customHeight="1" x14ac:dyDescent="0.2">
      <c r="A49" s="55"/>
      <c r="B49" s="33"/>
      <c r="C49" s="11">
        <f>'Costing Model'!H42</f>
        <v>1285272</v>
      </c>
      <c r="D49" s="11">
        <f>'Costing Model'!I42</f>
        <v>1342941</v>
      </c>
      <c r="F49" s="10"/>
      <c r="G49" s="70">
        <f t="shared" si="0"/>
        <v>4.4869101637630013E-2</v>
      </c>
      <c r="H49" s="12"/>
    </row>
    <row r="50" spans="1:8" s="6" customFormat="1" ht="21" customHeight="1" x14ac:dyDescent="0.2">
      <c r="A50" s="55"/>
      <c r="B50" s="33"/>
      <c r="C50" s="11">
        <f>'Costing Model'!H43</f>
        <v>1304553</v>
      </c>
      <c r="D50" s="11">
        <f>'Costing Model'!I43</f>
        <v>1362858</v>
      </c>
      <c r="F50" s="10"/>
      <c r="G50" s="70">
        <f t="shared" si="0"/>
        <v>4.4693469717213483E-2</v>
      </c>
      <c r="H50" s="12"/>
    </row>
    <row r="51" spans="1:8" s="6" customFormat="1" ht="21" customHeight="1" x14ac:dyDescent="0.2">
      <c r="A51" s="55"/>
      <c r="B51" s="33"/>
      <c r="C51" s="11">
        <f>'Costing Model'!H44</f>
        <v>1324134</v>
      </c>
      <c r="D51" s="11">
        <f>'Costing Model'!I44</f>
        <v>1383087</v>
      </c>
      <c r="F51" s="10"/>
      <c r="G51" s="70">
        <f t="shared" si="0"/>
        <v>4.4521929049476869E-2</v>
      </c>
      <c r="H51" s="12"/>
    </row>
    <row r="52" spans="1:8" s="6" customFormat="1" ht="21" customHeight="1" x14ac:dyDescent="0.2">
      <c r="A52" s="56"/>
      <c r="B52" s="34"/>
      <c r="C52" s="11">
        <f>'Costing Model'!H45</f>
        <v>1343985</v>
      </c>
      <c r="D52" s="11">
        <f>'Costing Model'!I45</f>
        <v>1403592</v>
      </c>
      <c r="F52" s="10"/>
      <c r="G52" s="70">
        <f t="shared" si="0"/>
        <v>4.4350941416756884E-2</v>
      </c>
      <c r="H52" s="12"/>
    </row>
    <row r="53" spans="1:8" s="6" customFormat="1" ht="21" customHeight="1" x14ac:dyDescent="0.2">
      <c r="A53" s="57"/>
      <c r="C53" s="28"/>
      <c r="D53" s="28"/>
      <c r="F53" s="10"/>
      <c r="G53" s="70"/>
      <c r="H53" s="12"/>
    </row>
    <row r="54" spans="1:8" s="6" customFormat="1" ht="21" customHeight="1" x14ac:dyDescent="0.2">
      <c r="A54" s="53" t="s">
        <v>38</v>
      </c>
      <c r="B54" s="35"/>
      <c r="C54" s="11">
        <f>'Costing Model'!H52</f>
        <v>1551345</v>
      </c>
      <c r="D54" s="11">
        <f>'Costing Model'!I52</f>
        <v>1618899</v>
      </c>
      <c r="F54" s="10"/>
      <c r="G54" s="70">
        <f t="shared" si="0"/>
        <v>4.3545439602409523E-2</v>
      </c>
      <c r="H54" s="12"/>
    </row>
    <row r="55" spans="1:8" s="6" customFormat="1" ht="21" customHeight="1" x14ac:dyDescent="0.2">
      <c r="A55" s="54" t="s">
        <v>66</v>
      </c>
      <c r="B55" s="33"/>
      <c r="C55" s="11">
        <f>'Costing Model'!H53</f>
        <v>1574610</v>
      </c>
      <c r="D55" s="11">
        <f>'Costing Model'!I53</f>
        <v>1642932</v>
      </c>
      <c r="F55" s="10"/>
      <c r="G55" s="70">
        <f t="shared" si="0"/>
        <v>4.3389791757959116E-2</v>
      </c>
      <c r="H55" s="12"/>
    </row>
    <row r="56" spans="1:8" s="6" customFormat="1" ht="21" customHeight="1" x14ac:dyDescent="0.2">
      <c r="A56" s="54" t="s">
        <v>2</v>
      </c>
      <c r="B56" s="33"/>
      <c r="C56" s="11">
        <f>'Costing Model'!H54</f>
        <v>1598238</v>
      </c>
      <c r="D56" s="11">
        <f>'Costing Model'!I54</f>
        <v>1667343</v>
      </c>
      <c r="F56" s="10"/>
      <c r="G56" s="70">
        <f t="shared" si="0"/>
        <v>4.3238241113025717E-2</v>
      </c>
      <c r="H56" s="12"/>
    </row>
    <row r="57" spans="1:8" s="6" customFormat="1" ht="21" customHeight="1" x14ac:dyDescent="0.2">
      <c r="A57" s="55"/>
      <c r="B57" s="33"/>
      <c r="C57" s="11">
        <f>'Costing Model'!H55</f>
        <v>1622220</v>
      </c>
      <c r="D57" s="11">
        <f>'Costing Model'!I55</f>
        <v>1692114</v>
      </c>
      <c r="F57" s="10"/>
      <c r="G57" s="70">
        <f t="shared" si="0"/>
        <v>4.3085401486851353E-2</v>
      </c>
      <c r="H57" s="12"/>
    </row>
    <row r="58" spans="1:8" s="6" customFormat="1" ht="21" customHeight="1" x14ac:dyDescent="0.2">
      <c r="A58" s="55"/>
      <c r="B58" s="33"/>
      <c r="C58" s="11">
        <f>'Costing Model'!H56</f>
        <v>1646550</v>
      </c>
      <c r="D58" s="11">
        <f>'Costing Model'!I56</f>
        <v>1717248</v>
      </c>
      <c r="F58" s="10"/>
      <c r="G58" s="70">
        <f t="shared" si="0"/>
        <v>4.2937050195864079E-2</v>
      </c>
      <c r="H58" s="12"/>
    </row>
    <row r="59" spans="1:8" s="6" customFormat="1" ht="21" customHeight="1" x14ac:dyDescent="0.2">
      <c r="A59" s="55"/>
      <c r="B59" s="33"/>
      <c r="C59" s="11">
        <f>'Costing Model'!H57</f>
        <v>1671249</v>
      </c>
      <c r="D59" s="11">
        <f>'Costing Model'!I57</f>
        <v>1742763</v>
      </c>
      <c r="F59" s="10"/>
      <c r="G59" s="70">
        <f t="shared" si="0"/>
        <v>4.2790751108901189E-2</v>
      </c>
      <c r="H59" s="12"/>
    </row>
    <row r="60" spans="1:8" s="6" customFormat="1" ht="21" customHeight="1" x14ac:dyDescent="0.2">
      <c r="A60" s="55"/>
      <c r="B60" s="33"/>
      <c r="C60" s="11">
        <f>'Costing Model'!H58</f>
        <v>1696317</v>
      </c>
      <c r="D60" s="11">
        <f>'Costing Model'!I58</f>
        <v>1768656</v>
      </c>
      <c r="F60" s="10"/>
      <c r="G60" s="70">
        <f t="shared" si="0"/>
        <v>4.2644741519421193E-2</v>
      </c>
      <c r="H60" s="12"/>
    </row>
    <row r="61" spans="1:8" s="6" customFormat="1" ht="21" customHeight="1" x14ac:dyDescent="0.2">
      <c r="A61" s="55"/>
      <c r="B61" s="33"/>
      <c r="C61" s="11">
        <f>'Costing Model'!H59</f>
        <v>1721760</v>
      </c>
      <c r="D61" s="11">
        <f>'Costing Model'!I59</f>
        <v>1794939</v>
      </c>
      <c r="F61" s="10"/>
      <c r="G61" s="70">
        <f t="shared" si="0"/>
        <v>4.2502439364371342E-2</v>
      </c>
      <c r="H61" s="12"/>
    </row>
    <row r="62" spans="1:8" s="6" customFormat="1" ht="21" customHeight="1" x14ac:dyDescent="0.2">
      <c r="A62" s="56"/>
      <c r="B62" s="34"/>
      <c r="C62" s="11">
        <f>'Costing Model'!H60</f>
        <v>1747590</v>
      </c>
      <c r="D62" s="11">
        <f>'Costing Model'!I60</f>
        <v>1821624</v>
      </c>
      <c r="F62" s="10"/>
      <c r="G62" s="70">
        <f t="shared" si="0"/>
        <v>4.2363483425746314E-2</v>
      </c>
      <c r="H62" s="12"/>
    </row>
    <row r="63" spans="1:8" x14ac:dyDescent="0.2">
      <c r="A63" s="58"/>
    </row>
    <row r="64" spans="1:8" x14ac:dyDescent="0.2">
      <c r="A64" s="58"/>
    </row>
    <row r="65" spans="1:1" x14ac:dyDescent="0.2">
      <c r="A65" s="58"/>
    </row>
    <row r="66" spans="1:1" x14ac:dyDescent="0.2">
      <c r="A66" s="58"/>
    </row>
    <row r="67" spans="1:1" x14ac:dyDescent="0.2">
      <c r="A67" s="58"/>
    </row>
    <row r="68" spans="1:1" x14ac:dyDescent="0.2">
      <c r="A68" s="58"/>
    </row>
    <row r="69" spans="1:1" x14ac:dyDescent="0.2">
      <c r="A69" s="58"/>
    </row>
    <row r="70" spans="1:1" x14ac:dyDescent="0.2">
      <c r="A70" s="58"/>
    </row>
    <row r="71" spans="1:1" x14ac:dyDescent="0.2">
      <c r="A71" s="58"/>
    </row>
    <row r="72" spans="1:1" x14ac:dyDescent="0.2">
      <c r="A72" s="58"/>
    </row>
    <row r="73" spans="1:1" x14ac:dyDescent="0.2">
      <c r="A73" s="58"/>
    </row>
    <row r="74" spans="1:1" x14ac:dyDescent="0.2">
      <c r="A74" s="58"/>
    </row>
    <row r="75" spans="1:1" x14ac:dyDescent="0.2">
      <c r="A75" s="58"/>
    </row>
    <row r="76" spans="1:1" x14ac:dyDescent="0.2">
      <c r="A76" s="58"/>
    </row>
    <row r="77" spans="1:1" x14ac:dyDescent="0.2">
      <c r="A77" s="58"/>
    </row>
    <row r="78" spans="1:1" x14ac:dyDescent="0.2">
      <c r="A78" s="58"/>
    </row>
    <row r="79" spans="1:1" x14ac:dyDescent="0.2">
      <c r="A79" s="58"/>
    </row>
    <row r="80" spans="1:1" x14ac:dyDescent="0.2">
      <c r="A80" s="58"/>
    </row>
    <row r="81" spans="1:1" x14ac:dyDescent="0.2">
      <c r="A81" s="58"/>
    </row>
    <row r="82" spans="1:1" x14ac:dyDescent="0.2">
      <c r="A82" s="58"/>
    </row>
    <row r="83" spans="1:1" x14ac:dyDescent="0.2">
      <c r="A83" s="58"/>
    </row>
    <row r="84" spans="1:1" x14ac:dyDescent="0.2">
      <c r="A84" s="58"/>
    </row>
  </sheetData>
  <mergeCells count="7">
    <mergeCell ref="A41:B42"/>
    <mergeCell ref="A9:B10"/>
    <mergeCell ref="A39:D39"/>
    <mergeCell ref="A1:D1"/>
    <mergeCell ref="A3:D3"/>
    <mergeCell ref="A5:D5"/>
    <mergeCell ref="A7:D7"/>
  </mergeCells>
  <phoneticPr fontId="17" type="noConversion"/>
  <pageMargins left="0.55118110236220474" right="0.55118110236220474" top="0.39370078740157483" bottom="0.39370078740157483" header="0.51181102362204722" footer="0.51181102362204722"/>
  <pageSetup orientation="landscape" r:id="rId1"/>
  <headerFooter alignWithMargins="0">
    <oddHeader>&amp;C&amp;P</oddHeader>
  </headerFooter>
  <rowBreaks count="1" manualBreakCount="1">
    <brk id="3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Summary</vt:lpstr>
      <vt:lpstr>Sheet1</vt:lpstr>
      <vt:lpstr>Costing Model</vt:lpstr>
      <vt:lpstr>Scales (PS) {A}</vt:lpstr>
      <vt:lpstr>Tr key PS - F-time {B}</vt:lpstr>
      <vt:lpstr>Tr key PS - 3-8th ({C}</vt:lpstr>
      <vt:lpstr>Tr key PS - 5-8th {D}</vt:lpstr>
      <vt:lpstr>Tr key PS- 6-8th {E}</vt:lpstr>
      <vt:lpstr>'Costing Model'!Print_Area</vt:lpstr>
      <vt:lpstr>'Tr key PS - 3-8th ({C}'!Print_Area</vt:lpstr>
      <vt:lpstr>'Tr key PS - 5-8th {D}'!Print_Area</vt:lpstr>
      <vt:lpstr>'Tr key PS- 6-8th {E}'!Print_Area</vt:lpstr>
    </vt:vector>
  </TitlesOfParts>
  <Company>DPSA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dpsa</dc:creator>
  <cp:lastModifiedBy>Esther Nkosi</cp:lastModifiedBy>
  <cp:lastPrinted>2023-05-02T10:47:02Z</cp:lastPrinted>
  <dcterms:created xsi:type="dcterms:W3CDTF">2001-10-29T12:35:46Z</dcterms:created>
  <dcterms:modified xsi:type="dcterms:W3CDTF">2023-05-19T06:11:55Z</dcterms:modified>
</cp:coreProperties>
</file>